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08-Telescopes\"/>
    </mc:Choice>
  </mc:AlternateContent>
  <bookViews>
    <workbookView xWindow="0" yWindow="0" windowWidth="28800" windowHeight="14100" activeTab="3"/>
  </bookViews>
  <sheets>
    <sheet name="full_inventaire" sheetId="1" r:id="rId1"/>
    <sheet name="Alimentation DC" sheetId="2" r:id="rId2"/>
    <sheet name="Ref-Relais+Disjoncteur-LaSilla" sheetId="3" r:id="rId3"/>
    <sheet name="Inventaire câble la silla" sheetId="4" r:id="rId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3" i="2" l="1"/>
  <c r="H12" i="2"/>
  <c r="J12" i="2" s="1"/>
  <c r="F12" i="2"/>
  <c r="H5" i="2" l="1"/>
  <c r="J5" i="2" s="1"/>
  <c r="F51" i="2" l="1"/>
  <c r="F54" i="2"/>
  <c r="F55" i="2"/>
  <c r="F56" i="2"/>
  <c r="F57" i="2"/>
  <c r="F58" i="2"/>
  <c r="F59" i="2"/>
  <c r="F60" i="2"/>
  <c r="F50" i="2"/>
  <c r="F66" i="2" l="1"/>
  <c r="F2" i="2"/>
  <c r="H2" i="2"/>
  <c r="J2" i="2" s="1"/>
  <c r="H6" i="2"/>
  <c r="J6" i="2" s="1"/>
  <c r="F6" i="2"/>
  <c r="H4" i="2"/>
  <c r="J4" i="2" s="1"/>
  <c r="F4" i="2"/>
  <c r="H11" i="2"/>
  <c r="J11" i="2" s="1"/>
  <c r="F11" i="2"/>
  <c r="H10" i="2"/>
  <c r="J10" i="2" s="1"/>
  <c r="F10" i="2"/>
  <c r="H7" i="2"/>
  <c r="J7" i="2" s="1"/>
  <c r="F7" i="2"/>
  <c r="H9" i="2"/>
  <c r="J9" i="2" s="1"/>
  <c r="F9" i="2"/>
  <c r="H3" i="2"/>
  <c r="J3" i="2" s="1"/>
  <c r="F3" i="2"/>
  <c r="H8" i="2"/>
  <c r="J8" i="2" s="1"/>
  <c r="F8" i="2"/>
  <c r="F27" i="1" l="1"/>
  <c r="F12" i="1"/>
  <c r="F4" i="1"/>
  <c r="H4" i="1"/>
  <c r="J4" i="1" s="1"/>
  <c r="F24" i="1"/>
  <c r="H24" i="1"/>
  <c r="J24" i="1" s="1"/>
  <c r="F25" i="1"/>
  <c r="H25" i="1"/>
  <c r="J25" i="1" s="1"/>
  <c r="F26" i="1"/>
  <c r="H26" i="1"/>
  <c r="J26" i="1" s="1"/>
  <c r="F14" i="1"/>
  <c r="H14" i="1"/>
  <c r="J14" i="1" s="1"/>
  <c r="H27" i="1"/>
  <c r="J27" i="1" s="1"/>
  <c r="H17" i="1"/>
  <c r="J17" i="1" s="1"/>
  <c r="F17" i="1"/>
  <c r="H16" i="1"/>
  <c r="J16" i="1" s="1"/>
  <c r="F16" i="1"/>
  <c r="H15" i="1"/>
  <c r="J15" i="1" s="1"/>
  <c r="F15" i="1"/>
  <c r="H13" i="1"/>
  <c r="J13" i="1" s="1"/>
  <c r="F13" i="1"/>
  <c r="H12" i="1"/>
  <c r="J12" i="1" s="1"/>
  <c r="H11" i="1"/>
  <c r="J11" i="1" s="1"/>
  <c r="F11" i="1"/>
  <c r="H10" i="1"/>
  <c r="J10" i="1" s="1"/>
  <c r="F10" i="1"/>
  <c r="H9" i="1"/>
  <c r="J9" i="1" s="1"/>
  <c r="F9" i="1"/>
  <c r="H8" i="1"/>
  <c r="J8" i="1" s="1"/>
  <c r="F8" i="1"/>
  <c r="H7" i="1"/>
  <c r="J7" i="1" s="1"/>
  <c r="F7" i="1"/>
  <c r="H6" i="1"/>
  <c r="J6" i="1" s="1"/>
  <c r="F6" i="1"/>
  <c r="H5" i="1"/>
  <c r="J5" i="1" s="1"/>
  <c r="F5" i="1"/>
  <c r="H3" i="1"/>
  <c r="J3" i="1" s="1"/>
  <c r="F3" i="1"/>
  <c r="H2" i="1"/>
  <c r="J2" i="1" s="1"/>
  <c r="F2" i="1"/>
</calcChain>
</file>

<file path=xl/comments1.xml><?xml version="1.0" encoding="utf-8"?>
<comments xmlns="http://schemas.openxmlformats.org/spreadsheetml/2006/main">
  <authors>
    <author/>
  </authors>
  <commentList>
    <comment ref="A1" authorId="0" shapeId="0">
      <text>
        <r>
          <rPr>
            <sz val="10"/>
            <color rgb="FF000000"/>
            <rFont val="Arial"/>
            <family val="2"/>
          </rPr>
          <t>La Catégorie est également le PATH dans l'arbre des composants dans Le Plone EULER</t>
        </r>
      </text>
    </comment>
    <comment ref="B1" authorId="0" shapeId="0">
      <text>
        <r>
          <rPr>
            <sz val="10"/>
            <color rgb="FF000000"/>
            <rFont val="Arial"/>
            <family val="2"/>
          </rPr>
          <t xml:space="preserve">Nom de l'éléments
</t>
        </r>
      </text>
    </comment>
    <comment ref="C1" authorId="0" shapeId="0">
      <text>
        <r>
          <rPr>
            <sz val="10"/>
            <color rgb="FF000000"/>
            <rFont val="Arial"/>
            <family val="2"/>
          </rPr>
          <t xml:space="preserve">Nb de pièces de rechange en stock.
</t>
        </r>
        <r>
          <rPr>
            <sz val="10"/>
            <color rgb="FF000000"/>
            <rFont val="Arial"/>
            <family val="2"/>
          </rPr>
          <t xml:space="preserve">
</t>
        </r>
        <r>
          <rPr>
            <sz val="10"/>
            <color rgb="FF000000"/>
            <rFont val="Arial"/>
            <family val="2"/>
          </rPr>
          <t xml:space="preserve">- Rouge s'il le nombre est plus petit que 1
</t>
        </r>
        <r>
          <rPr>
            <sz val="10"/>
            <color rgb="FF000000"/>
            <rFont val="Arial"/>
            <family val="2"/>
          </rPr>
          <t xml:space="preserve">- Vert s'il est plus grand que zéro.
</t>
        </r>
        <r>
          <rPr>
            <sz val="10"/>
            <color rgb="FF000000"/>
            <rFont val="Arial"/>
            <family val="2"/>
          </rPr>
          <t xml:space="preserve">
</t>
        </r>
        <r>
          <rPr>
            <sz val="10"/>
            <color rgb="FF000000"/>
            <rFont val="Arial"/>
            <family val="2"/>
          </rPr>
          <t>Attention ce stock peut-être utilisé pour plusieurs éléments. Exemple: les 2 contrôleurs CCD ont un 1 même spare (voir colonne "partage")</t>
        </r>
      </text>
    </comment>
    <comment ref="D1" authorId="0" shapeId="0">
      <text>
        <r>
          <rPr>
            <sz val="10"/>
            <color rgb="FF000000"/>
            <rFont val="Arial"/>
            <family val="2"/>
          </rPr>
          <t>Indique qu'une piece est utilisee pour plusieurs applications</t>
        </r>
      </text>
    </comment>
    <comment ref="E1" authorId="0" shapeId="0">
      <text>
        <r>
          <rPr>
            <sz val="10"/>
            <color rgb="FF000000"/>
            <rFont val="Arial"/>
            <family val="2"/>
          </rPr>
          <t>Nb de pièces en usage simultane</t>
        </r>
      </text>
    </comment>
    <comment ref="F1" authorId="0" shapeId="0">
      <text>
        <r>
          <rPr>
            <sz val="10"/>
            <color rgb="FF000000"/>
            <rFont val="Arial"/>
            <family val="2"/>
          </rPr>
          <t>Lien sur l'arbre des composants Plone EULER</t>
        </r>
      </text>
    </comment>
    <comment ref="G1" authorId="0" shapeId="0">
      <text>
        <r>
          <rPr>
            <sz val="10"/>
            <color rgb="FF000000"/>
            <rFont val="Arial"/>
            <family val="2"/>
          </rPr>
          <t>La notion de ESSENTIEL signifie que immédiatement on ne peut plus observer. 
Soit globalement (Observation), soit uniquement pour un instrument (Coralie, Necam, ...).
Le terme "-" signifie que l'on peut observer à court ou moyen terme.</t>
        </r>
      </text>
    </comment>
    <comment ref="H1" authorId="0" shapeId="0">
      <text>
        <r>
          <rPr>
            <sz val="10"/>
            <color rgb="FF000000"/>
            <rFont val="Arial"/>
            <family val="2"/>
          </rPr>
          <t>Status en cas de panne.
Seuls 2 états:
- OK: on a une pièce de rechange OU l'éléments n'est pas ESSENTIEL
- ATTENTION: L'élément est ESSENTIEL ET il n'y a pas de pièces de rechange.</t>
        </r>
      </text>
    </comment>
    <comment ref="I1" authorId="0" shapeId="0">
      <text>
        <r>
          <rPr>
            <sz val="10"/>
            <color rgb="FF000000"/>
            <rFont val="Arial"/>
            <family val="2"/>
          </rPr>
          <t>Indique si le Status "ATTENTION" est malgré tout acceptable, indiquant ainsi que le manque de piece de rechange est accepté.
En cas de validation merci d'indiquer la raison en insérant une remarque.</t>
        </r>
      </text>
    </comment>
    <comment ref="J1" authorId="0" shapeId="0">
      <text>
        <r>
          <rPr>
            <sz val="10"/>
            <color rgb="FF000000"/>
            <rFont val="Arial"/>
            <family val="2"/>
          </rPr>
          <t>Un status ATTENTION, indiquer la necessité d'acheter une piece de rechange selon la priorité de la colonne "Priorité" (1..3)</t>
        </r>
      </text>
    </comment>
    <comment ref="B8" authorId="0" shapeId="0">
      <text>
        <r>
          <rPr>
            <sz val="10"/>
            <color rgb="FF000000"/>
            <rFont val="Arial"/>
            <family val="2"/>
          </rPr>
          <t xml:space="preserve">Boite "Alimentations"
</t>
        </r>
        <r>
          <rPr>
            <sz val="10"/>
            <color rgb="FF000000"/>
            <rFont val="Arial"/>
            <family val="2"/>
          </rPr>
          <t>Armoire SPARE</t>
        </r>
      </text>
    </comment>
  </commentList>
</comments>
</file>

<file path=xl/comments2.xml><?xml version="1.0" encoding="utf-8"?>
<comments xmlns="http://schemas.openxmlformats.org/spreadsheetml/2006/main">
  <authors>
    <author/>
  </authors>
  <commentList>
    <comment ref="B9" authorId="0" shapeId="0">
      <text>
        <r>
          <rPr>
            <sz val="10"/>
            <color rgb="FF000000"/>
            <rFont val="Arial"/>
            <family val="2"/>
          </rPr>
          <t xml:space="preserve">Boite "Alimentations"
</t>
        </r>
        <r>
          <rPr>
            <sz val="10"/>
            <color rgb="FF000000"/>
            <rFont val="Arial"/>
            <family val="2"/>
          </rPr>
          <t>Armoire SPARE</t>
        </r>
      </text>
    </comment>
  </commentList>
</comments>
</file>

<file path=xl/sharedStrings.xml><?xml version="1.0" encoding="utf-8"?>
<sst xmlns="http://schemas.openxmlformats.org/spreadsheetml/2006/main" count="490" uniqueCount="330">
  <si>
    <t>Categorie</t>
  </si>
  <si>
    <t>Nom</t>
  </si>
  <si>
    <t>Stock</t>
  </si>
  <si>
    <t>Partage</t>
  </si>
  <si>
    <t>Nb</t>
  </si>
  <si>
    <t>URL</t>
  </si>
  <si>
    <t>Essentiel pour</t>
  </si>
  <si>
    <t>Status</t>
  </si>
  <si>
    <t>Acceptable</t>
  </si>
  <si>
    <t>Status Final</t>
  </si>
  <si>
    <t>-</t>
  </si>
  <si>
    <t>Observation</t>
  </si>
  <si>
    <t>ADAM-4017</t>
  </si>
  <si>
    <t>SERVICES / RESEAU_ADAM_FILAIRE / CORALIE_ACCELEROMETRE_PRESSION</t>
  </si>
  <si>
    <t>SERVICES / RESEAU_ADAM_FILAIRE / T120_POWER</t>
  </si>
  <si>
    <t>ADAM-4060</t>
  </si>
  <si>
    <t>NECAM / SERVICE_CRYOGENIE</t>
  </si>
  <si>
    <t>SERVICES / RESEAU_ADAM_ETHERNET / COUPO</t>
  </si>
  <si>
    <t>SERVICES / RESEAU_ADAM_ETHERNET / GROUPEFROID</t>
  </si>
  <si>
    <t>ADAM-6051</t>
  </si>
  <si>
    <t>Coralie</t>
  </si>
  <si>
    <t>ALIMENTATION_24V_0.6A</t>
  </si>
  <si>
    <t>COUPOLE / HARDWARE_VOLET-CIMIER</t>
  </si>
  <si>
    <t>ALIMENTATION_24V_0.75A_BLUETOOTH</t>
  </si>
  <si>
    <t>ALIMENTATION_24V_1.7A</t>
  </si>
  <si>
    <t>COUPOLE / CONTROLE_VOLET-CIMIER</t>
  </si>
  <si>
    <t>ALIMENTATION_24V_10A_BECKHOFF</t>
  </si>
  <si>
    <t>COUPOLE / HARDWARE_FLAPS</t>
  </si>
  <si>
    <t>ALIMENTATION_24V_10A_Moteurs</t>
  </si>
  <si>
    <t>TELESCOPE / HARDWARE_INFORMATIQUE</t>
  </si>
  <si>
    <t>ALIMENTATION_24V_10A_PLC</t>
  </si>
  <si>
    <t>TELESCOPE / SAFETY_et_HYDRAULIQUE / SAFETY</t>
  </si>
  <si>
    <t>ALIMENTATION_24V_10A_RACK_HYDRAULIQUE</t>
  </si>
  <si>
    <t>GROUPE_FROID / CONTROLE</t>
  </si>
  <si>
    <t>ALIMENTATION_24V_2.5A</t>
  </si>
  <si>
    <t>ALIMENTATION_24V_2.5A_RACK_HUB</t>
  </si>
  <si>
    <t>CLIMATISATION / CLIMATISATION_SECONDAIRE_CORALIE / CONTROLLEUR</t>
  </si>
  <si>
    <t>ALIMENTATION_DANS_CIO</t>
  </si>
  <si>
    <t>BECKHOFF_KL3222</t>
  </si>
  <si>
    <t>INFORMATIQUE / SWITCHS</t>
  </si>
  <si>
    <t>CORALIE / CRYOSTAT / VIDE</t>
  </si>
  <si>
    <t>SWITCH_FO_GROUPE_FROID</t>
  </si>
  <si>
    <t>SWITCH_RACK_VOLETS</t>
  </si>
  <si>
    <t>SWITCH_RESEAU_PUBLIC</t>
  </si>
  <si>
    <t>VANNE_A_MEMBRANE_DN40</t>
  </si>
  <si>
    <t>MW MDR-60-24</t>
  </si>
  <si>
    <t>Sur Rail DIN</t>
  </si>
  <si>
    <t xml:space="preserve">PhoenixContact STEP Power 24V0.74A </t>
  </si>
  <si>
    <t>MW MDR-40-24</t>
  </si>
  <si>
    <t>PhoenixContact TRIO-PS-2G/1AC/24DC/10 No 2903149</t>
  </si>
  <si>
    <t>MW SDR-240-24</t>
  </si>
  <si>
    <t>Fabrication observatoire</t>
  </si>
  <si>
    <t>Moxa EDS-205A</t>
  </si>
  <si>
    <t>Moxa EDS-208A-M-SC  (fibre optique)</t>
  </si>
  <si>
    <t xml:space="preserve">Netgear 48 ports </t>
  </si>
  <si>
    <t>Serie 22 DN40 (1 1/2")</t>
  </si>
  <si>
    <t>M3</t>
  </si>
  <si>
    <t>BECKHOFF_ES1088</t>
  </si>
  <si>
    <t>BECKHOFF_ES5101</t>
  </si>
  <si>
    <t>BECKHOFF_ES5001</t>
  </si>
  <si>
    <t>BECKHOFF_ES6751</t>
  </si>
  <si>
    <t>BECKHOFF_EK1501 (coupler FO)</t>
  </si>
  <si>
    <t>BECKHOFF_EK1521 (coupler F</t>
  </si>
  <si>
    <t>Controle des POMPES (commnande Relais)</t>
  </si>
  <si>
    <t>Controle des POMPES (Relais 220 + socles)</t>
  </si>
  <si>
    <t>BECKHOFF_???  (3 Relais)</t>
  </si>
  <si>
    <t>Colonne1</t>
  </si>
  <si>
    <t>Colonne2</t>
  </si>
  <si>
    <t>Colonne3</t>
  </si>
  <si>
    <t>Colonne4</t>
  </si>
  <si>
    <t>Colonne5</t>
  </si>
  <si>
    <t>Colonne6</t>
  </si>
  <si>
    <t>Colonne7</t>
  </si>
  <si>
    <t>Colonne8</t>
  </si>
  <si>
    <t>Colonne9</t>
  </si>
  <si>
    <t>Colonne10</t>
  </si>
  <si>
    <t>Colonne11</t>
  </si>
  <si>
    <t>Prix</t>
  </si>
  <si>
    <t>Remplacement</t>
  </si>
  <si>
    <t>TRIO-PS-2G/1AC/24DC/5 - 2903148</t>
  </si>
  <si>
    <t>STEP3-PS/1AC/24DC/2.5/PT - 1088491</t>
  </si>
  <si>
    <t>STEP-PS/ 1AC/24DC/0.75 - 2868635</t>
  </si>
  <si>
    <t xml:space="preserve">évolution gamme </t>
  </si>
  <si>
    <t>STEP-PS/ 1AC/24DC/2.5 - 2868651</t>
  </si>
  <si>
    <t>Modèle d'actuallité</t>
  </si>
  <si>
    <t>Petites et compact</t>
  </si>
  <si>
    <t>TRIO-PS-2G/1AC/24DC/10 - 2903149</t>
  </si>
  <si>
    <t xml:space="preserve">Classic </t>
  </si>
  <si>
    <t>STEP3-PS/1AC/24DC/1.3/PT - 1088494</t>
  </si>
  <si>
    <t>Modèle d'actuallité (nouvelle génération STEP3-PS/1AC/24DC/1.3/PT - 1088494)</t>
  </si>
  <si>
    <t>STEP3</t>
  </si>
  <si>
    <t>1,3A</t>
  </si>
  <si>
    <t>2,5A</t>
  </si>
  <si>
    <t>4A</t>
  </si>
  <si>
    <t>5A</t>
  </si>
  <si>
    <t>0,63A</t>
  </si>
  <si>
    <t>TRIO Power</t>
  </si>
  <si>
    <t>10A</t>
  </si>
  <si>
    <t>20A</t>
  </si>
  <si>
    <t>Pour Info :</t>
  </si>
  <si>
    <t>TRIO-PS-2G/1AC/24DC/5 - 2903148 + Convertisseur DC/DC (TracoPower par exemple)</t>
  </si>
  <si>
    <t>gamme 24V</t>
  </si>
  <si>
    <t>gamme 12V</t>
  </si>
  <si>
    <t>5A (Special C2LPS)</t>
  </si>
  <si>
    <t>3A (Special C2LPS))</t>
  </si>
  <si>
    <t>1A</t>
  </si>
  <si>
    <t>1,5A</t>
  </si>
  <si>
    <t>3A</t>
  </si>
  <si>
    <t>Suggestion d'homogénéisation</t>
  </si>
  <si>
    <t>TRIO-PS-2G/1AC/24DC/10 No 2903149</t>
  </si>
  <si>
    <t>Achat:</t>
  </si>
  <si>
    <t>Pour remplacement immédiat:</t>
  </si>
  <si>
    <t>Spares:</t>
  </si>
  <si>
    <t>ATTENTION: 2 alim identiquer sur la photo du tableau ???</t>
  </si>
  <si>
    <t>ATTENTION: 2 alim identique sur la photo du tableau ???</t>
  </si>
  <si>
    <t>ALIMENTATION_24V_2,5A</t>
  </si>
  <si>
    <t>RPM / KALAO COFFRET</t>
  </si>
  <si>
    <t>RPM / M3</t>
  </si>
  <si>
    <t>RPM / RPM COUPLER / AX5206 / HUB</t>
  </si>
  <si>
    <t>REM / REM COUPLER</t>
  </si>
  <si>
    <t>LOCAL DES POMPE / CHASSIS KALAO</t>
  </si>
  <si>
    <t>ALIMENTATION_24V_10A</t>
  </si>
  <si>
    <t>Phoenix contact UNO-PS/1AC/24DC/240W - 2904372</t>
  </si>
  <si>
    <t>Sur plaque de bois avec coupler dans l'armoire des spare (M.Crausaz)</t>
  </si>
  <si>
    <t>A récupéré dans le tableau du Schwammle</t>
  </si>
  <si>
    <t>Note</t>
  </si>
  <si>
    <t>Date de Note</t>
  </si>
  <si>
    <t>Disjonteur ou relais de remplacement La Silla</t>
  </si>
  <si>
    <t>Emplacement</t>
  </si>
  <si>
    <t>Référence dans tableau</t>
  </si>
  <si>
    <t>Type de produit</t>
  </si>
  <si>
    <t>Valeurs actuel</t>
  </si>
  <si>
    <t>Marque et Modèle actuel</t>
  </si>
  <si>
    <t>Marque et Modèle équivalent</t>
  </si>
  <si>
    <t>EAN nouveau modèle</t>
  </si>
  <si>
    <t>Quantitées référencées</t>
  </si>
  <si>
    <t>TDG-L102</t>
  </si>
  <si>
    <t>F32</t>
  </si>
  <si>
    <t>Disjoncteur coupe circuit</t>
  </si>
  <si>
    <t>C63 Tri 4 pôles</t>
  </si>
  <si>
    <t>Merlin Gerin Multi 9 C60N C63</t>
  </si>
  <si>
    <t>Schneider A9F74463</t>
  </si>
  <si>
    <t>3606480079801</t>
  </si>
  <si>
    <t>2</t>
  </si>
  <si>
    <t>F33</t>
  </si>
  <si>
    <t>F34</t>
  </si>
  <si>
    <t>C25 Tri 4 pôles</t>
  </si>
  <si>
    <t>Merlin Gerin Multi 9 C60N C25</t>
  </si>
  <si>
    <t>Schneider A9F74425</t>
  </si>
  <si>
    <t>3606480079764</t>
  </si>
  <si>
    <t>15</t>
  </si>
  <si>
    <t>F36</t>
  </si>
  <si>
    <t>F37</t>
  </si>
  <si>
    <t>F38</t>
  </si>
  <si>
    <t>F39</t>
  </si>
  <si>
    <t>F40</t>
  </si>
  <si>
    <t>F41</t>
  </si>
  <si>
    <t>F42</t>
  </si>
  <si>
    <t>F44</t>
  </si>
  <si>
    <t>F47</t>
  </si>
  <si>
    <t>F48</t>
  </si>
  <si>
    <t>F49</t>
  </si>
  <si>
    <t>F50</t>
  </si>
  <si>
    <t>F60</t>
  </si>
  <si>
    <t>F51</t>
  </si>
  <si>
    <t>C20 Tri 4 Pôles</t>
  </si>
  <si>
    <t>Merlin Gerin Multi 9 C60N C20</t>
  </si>
  <si>
    <t>Schneider A9F74420</t>
  </si>
  <si>
    <t>3606480079757</t>
  </si>
  <si>
    <t>1</t>
  </si>
  <si>
    <t>F45</t>
  </si>
  <si>
    <t>C13 Tri 4 pôles</t>
  </si>
  <si>
    <t>Merlin Gerin Multi 9 C60N C13</t>
  </si>
  <si>
    <t>Schneider A9F74413</t>
  </si>
  <si>
    <t>3606480080463</t>
  </si>
  <si>
    <t>F46</t>
  </si>
  <si>
    <t>F52</t>
  </si>
  <si>
    <t>F54</t>
  </si>
  <si>
    <t>F55</t>
  </si>
  <si>
    <t>F56</t>
  </si>
  <si>
    <t>F57</t>
  </si>
  <si>
    <t>F58</t>
  </si>
  <si>
    <t>F59</t>
  </si>
  <si>
    <t>F61</t>
  </si>
  <si>
    <t>F62</t>
  </si>
  <si>
    <t>F35</t>
  </si>
  <si>
    <t>C13 Mono 2 pôles</t>
  </si>
  <si>
    <t>Schneider A9F74213</t>
  </si>
  <si>
    <t>3606480080340</t>
  </si>
  <si>
    <t>18</t>
  </si>
  <si>
    <t>FI 36</t>
  </si>
  <si>
    <t>Disjoncteur différentiel</t>
  </si>
  <si>
    <t>400V 25A 30mA 4 pôles</t>
  </si>
  <si>
    <t>Merlin Gerin FI 23467</t>
  </si>
  <si>
    <t>Schneider A9R61425</t>
  </si>
  <si>
    <t>3606480089572</t>
  </si>
  <si>
    <t>6</t>
  </si>
  <si>
    <t>FI 37</t>
  </si>
  <si>
    <t>FI 50</t>
  </si>
  <si>
    <t>FI 54</t>
  </si>
  <si>
    <t>FI 55</t>
  </si>
  <si>
    <t>FI 56</t>
  </si>
  <si>
    <t>K68-1</t>
  </si>
  <si>
    <t>Relais</t>
  </si>
  <si>
    <t>415V 40A AC1 4NO</t>
  </si>
  <si>
    <t>Merlin Gerin 15386</t>
  </si>
  <si>
    <t>Schneider A9C20844</t>
  </si>
  <si>
    <t>3606480088629</t>
  </si>
  <si>
    <t>K68</t>
  </si>
  <si>
    <t>415V 20A 4NO</t>
  </si>
  <si>
    <t>Merlin Gerin 15384</t>
  </si>
  <si>
    <t>Schneider A9C20834</t>
  </si>
  <si>
    <t>3606480088599</t>
  </si>
  <si>
    <t>4</t>
  </si>
  <si>
    <t>K69</t>
  </si>
  <si>
    <t>Merlin Gerin 15962</t>
  </si>
  <si>
    <t>K69-1</t>
  </si>
  <si>
    <t>TEUPS-L105</t>
  </si>
  <si>
    <t>K77-1</t>
  </si>
  <si>
    <t>K77</t>
  </si>
  <si>
    <t>415V 20A 2NO-2NF AC1</t>
  </si>
  <si>
    <t>Merlin Gerin 15389</t>
  </si>
  <si>
    <t>Schneider A9C20838</t>
  </si>
  <si>
    <t>3606480375118</t>
  </si>
  <si>
    <t>K78</t>
  </si>
  <si>
    <t>K79</t>
  </si>
  <si>
    <t>K79-1</t>
  </si>
  <si>
    <t>31</t>
  </si>
  <si>
    <t>C40 Tri 4 pôles</t>
  </si>
  <si>
    <t>Merlin Gerin Multi 9 C60N C40</t>
  </si>
  <si>
    <t>Schneider A9F74440</t>
  </si>
  <si>
    <t>3606480079788</t>
  </si>
  <si>
    <t>32</t>
  </si>
  <si>
    <t>C25 Tri 4 Pôles</t>
  </si>
  <si>
    <t>33</t>
  </si>
  <si>
    <t>34</t>
  </si>
  <si>
    <t>35</t>
  </si>
  <si>
    <t>36</t>
  </si>
  <si>
    <t>86</t>
  </si>
  <si>
    <t>C10 mono 2 pôles</t>
  </si>
  <si>
    <t>ABB C10</t>
  </si>
  <si>
    <t>Schneider A9F74210</t>
  </si>
  <si>
    <t>3606480079559</t>
  </si>
  <si>
    <t>87</t>
  </si>
  <si>
    <t>39</t>
  </si>
  <si>
    <t>42</t>
  </si>
  <si>
    <t>45</t>
  </si>
  <si>
    <t>56</t>
  </si>
  <si>
    <t>59</t>
  </si>
  <si>
    <t>43</t>
  </si>
  <si>
    <t>46</t>
  </si>
  <si>
    <t>54</t>
  </si>
  <si>
    <t>57</t>
  </si>
  <si>
    <t>44</t>
  </si>
  <si>
    <t>47</t>
  </si>
  <si>
    <t>58</t>
  </si>
  <si>
    <t>41</t>
  </si>
  <si>
    <t>ABB C13</t>
  </si>
  <si>
    <t>41 UPS</t>
  </si>
  <si>
    <t>51</t>
  </si>
  <si>
    <t>53</t>
  </si>
  <si>
    <t>55</t>
  </si>
  <si>
    <t>80</t>
  </si>
  <si>
    <t>C16 mono 2 pôles</t>
  </si>
  <si>
    <t>Merlin Gerin Multi 9 C60N C16</t>
  </si>
  <si>
    <t>Schneider A9F74216</t>
  </si>
  <si>
    <t>3606480079566</t>
  </si>
  <si>
    <t>3</t>
  </si>
  <si>
    <t>81</t>
  </si>
  <si>
    <t>82</t>
  </si>
  <si>
    <t>TERC L201</t>
  </si>
  <si>
    <t>Cimier Ouvre</t>
  </si>
  <si>
    <t>24VDC 1F+1O</t>
  </si>
  <si>
    <t>Schneider LC1 D09 BL 24V DC</t>
  </si>
  <si>
    <t>Schneider LC1D09BL 24VDC 9A</t>
  </si>
  <si>
    <t>3389110361070</t>
  </si>
  <si>
    <t>5</t>
  </si>
  <si>
    <t>Cimier Ferme</t>
  </si>
  <si>
    <t>Volet Ouvre</t>
  </si>
  <si>
    <t>Volet Ferme</t>
  </si>
  <si>
    <t>Moteur Pompe Volet</t>
  </si>
  <si>
    <t>TEC L301</t>
  </si>
  <si>
    <t>K1</t>
  </si>
  <si>
    <t>Contacteur industriel</t>
  </si>
  <si>
    <t>Ith 20A 230V</t>
  </si>
  <si>
    <t>Telemecanique GC1-M22Z</t>
  </si>
  <si>
    <t>Schneider DIN45 GC1 25A 2F/2O GC2522M5</t>
  </si>
  <si>
    <t>3389110720730</t>
  </si>
  <si>
    <t>K2</t>
  </si>
  <si>
    <t>K3</t>
  </si>
  <si>
    <t>F1</t>
  </si>
  <si>
    <t>C16 Tri 4 pôles</t>
  </si>
  <si>
    <t>Schneider A9F74416</t>
  </si>
  <si>
    <t>3606480079740</t>
  </si>
  <si>
    <t>F2</t>
  </si>
  <si>
    <t>F3</t>
  </si>
  <si>
    <t>Merlin Gerin DPN vigi C10</t>
  </si>
  <si>
    <t>Schneider A9N19532</t>
  </si>
  <si>
    <t>3606480613142</t>
  </si>
  <si>
    <t>F4</t>
  </si>
  <si>
    <t>F5</t>
  </si>
  <si>
    <t>C4 Mono 2 pôles</t>
  </si>
  <si>
    <t>Merlin Gerin Multi 9 C60N C4</t>
  </si>
  <si>
    <t>Schneider A9F74204</t>
  </si>
  <si>
    <t>3606480080357</t>
  </si>
  <si>
    <t>F6</t>
  </si>
  <si>
    <t>TECO L301</t>
  </si>
  <si>
    <t>F1 (pas d'étiquette)</t>
  </si>
  <si>
    <t>Siemens 5SY4210 MCB 10A -  EAN 4001869181646</t>
  </si>
  <si>
    <t>F2 (pas d'étiquette)</t>
  </si>
  <si>
    <t>Inventaire câble La Silla</t>
  </si>
  <si>
    <t>Type de Câble</t>
  </si>
  <si>
    <t>Cat6 non blindé</t>
  </si>
  <si>
    <t>Cat6 blindé</t>
  </si>
  <si>
    <t>Type d'utilisation</t>
  </si>
  <si>
    <t>Informatique</t>
  </si>
  <si>
    <t>Nombre de conducteur</t>
  </si>
  <si>
    <t>Section d'un conducteur</t>
  </si>
  <si>
    <t>4x2</t>
  </si>
  <si>
    <t>Couleur du câble</t>
  </si>
  <si>
    <t>Blance</t>
  </si>
  <si>
    <t>Orange</t>
  </si>
  <si>
    <t>Référence pour commande</t>
  </si>
  <si>
    <t>Quantité restante</t>
  </si>
  <si>
    <t>Lieu de stockage</t>
  </si>
  <si>
    <t>Alimentation</t>
  </si>
  <si>
    <t>Secteur mono</t>
  </si>
  <si>
    <t>1,5mm2</t>
  </si>
  <si>
    <t>Blanc</t>
  </si>
  <si>
    <t>20m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</si>
</sst>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CHF&quot;_-;\-* #,##0.00\ &quot;CHF&quot;_-;_-* &quot;-&quot;??\ &quot;CHF&quot;_-;_-@_-"/>
  </numFmts>
  <fonts count="15" x14ac:knownFonts="1">
    <font>
      <sz val="10"/>
      <color rgb="FF000000"/>
      <name val="Arial"/>
    </font>
    <font>
      <sz val="10"/>
      <name val="Arial"/>
      <family val="2"/>
    </font>
    <font>
      <u/>
      <sz val="10"/>
      <color rgb="FF0000FF"/>
      <name val="Arial"/>
      <family val="2"/>
    </font>
    <font>
      <u/>
      <sz val="10"/>
      <color theme="10"/>
      <name val="Arial"/>
      <family val="2"/>
    </font>
    <font>
      <sz val="10"/>
      <color rgb="FF000000"/>
      <name val="Arial"/>
      <family val="2"/>
    </font>
    <font>
      <sz val="10"/>
      <name val="Arial"/>
      <family val="2"/>
    </font>
    <font>
      <sz val="10"/>
      <color rgb="FF000000"/>
      <name val="Arial"/>
      <family val="2"/>
    </font>
    <font>
      <sz val="11"/>
      <color rgb="FF006100"/>
      <name val="Calibri"/>
      <family val="2"/>
      <scheme val="minor"/>
    </font>
    <font>
      <sz val="11"/>
      <color rgb="FF9C6500"/>
      <name val="Calibri"/>
      <family val="2"/>
      <scheme val="minor"/>
    </font>
    <font>
      <sz val="16"/>
      <color theme="1"/>
      <name val="Calibri"/>
      <family val="2"/>
      <scheme val="minor"/>
    </font>
    <font>
      <sz val="14"/>
      <color theme="1"/>
      <name val="Calibri"/>
      <family val="2"/>
      <scheme val="minor"/>
    </font>
    <font>
      <sz val="11"/>
      <name val="Calibri"/>
      <family val="2"/>
      <scheme val="minor"/>
    </font>
    <font>
      <sz val="10"/>
      <color rgb="FF000000"/>
      <name val="Calibri"/>
      <family val="2"/>
      <scheme val="minor"/>
    </font>
    <font>
      <sz val="14"/>
      <color rgb="FF000000"/>
      <name val="Calibri"/>
      <family val="2"/>
      <scheme val="minor"/>
    </font>
    <font>
      <sz val="11"/>
      <color rgb="FF000000"/>
      <name val="Calibri"/>
      <family val="2"/>
      <scheme val="minor"/>
    </font>
  </fonts>
  <fills count="4">
    <fill>
      <patternFill patternType="none"/>
    </fill>
    <fill>
      <patternFill patternType="gray125"/>
    </fill>
    <fill>
      <patternFill patternType="solid">
        <fgColor rgb="FFC6EFCE"/>
      </patternFill>
    </fill>
    <fill>
      <patternFill patternType="solid">
        <fgColor rgb="FFFFEB9C"/>
      </patternFill>
    </fill>
  </fills>
  <borders count="1">
    <border>
      <left/>
      <right/>
      <top/>
      <bottom/>
      <diagonal/>
    </border>
  </borders>
  <cellStyleXfs count="5">
    <xf numFmtId="0" fontId="0" fillId="0" borderId="0"/>
    <xf numFmtId="0" fontId="3" fillId="0" borderId="0" applyNumberFormat="0" applyFill="0" applyBorder="0" applyAlignment="0" applyProtection="0"/>
    <xf numFmtId="44" fontId="6" fillId="0" borderId="0" applyFont="0" applyFill="0" applyBorder="0" applyAlignment="0" applyProtection="0"/>
    <xf numFmtId="0" fontId="7" fillId="2" borderId="0" applyNumberFormat="0" applyBorder="0" applyAlignment="0" applyProtection="0"/>
    <xf numFmtId="0" fontId="8" fillId="3" borderId="0" applyNumberFormat="0" applyBorder="0" applyAlignment="0" applyProtection="0"/>
  </cellStyleXfs>
  <cellXfs count="38">
    <xf numFmtId="0" fontId="0" fillId="0" borderId="0" xfId="0" applyFont="1" applyAlignment="1"/>
    <xf numFmtId="0" fontId="1" fillId="0" borderId="0" xfId="0" applyFont="1" applyAlignment="1"/>
    <xf numFmtId="0" fontId="1" fillId="0" borderId="0" xfId="0" applyFont="1" applyAlignment="1"/>
    <xf numFmtId="0" fontId="2" fillId="0" borderId="0" xfId="0" applyFont="1"/>
    <xf numFmtId="0" fontId="0" fillId="0" borderId="0" xfId="0" applyFont="1" applyAlignment="1"/>
    <xf numFmtId="0" fontId="3" fillId="0" borderId="0" xfId="1"/>
    <xf numFmtId="0" fontId="4" fillId="0" borderId="0" xfId="0" applyFont="1" applyAlignment="1"/>
    <xf numFmtId="0" fontId="5" fillId="0" borderId="0" xfId="0" applyFont="1" applyAlignment="1"/>
    <xf numFmtId="44" fontId="0" fillId="0" borderId="0" xfId="2" applyFont="1" applyAlignment="1"/>
    <xf numFmtId="0" fontId="3" fillId="0" borderId="0" xfId="1" applyAlignment="1">
      <alignment vertical="center"/>
    </xf>
    <xf numFmtId="0" fontId="0" fillId="0" borderId="0" xfId="0" applyFont="1" applyAlignment="1">
      <alignment horizontal="left"/>
    </xf>
    <xf numFmtId="44" fontId="0" fillId="0" borderId="0" xfId="2" applyFont="1" applyAlignment="1">
      <alignment horizontal="left"/>
    </xf>
    <xf numFmtId="0" fontId="7" fillId="2" borderId="0" xfId="3" applyAlignment="1"/>
    <xf numFmtId="44" fontId="7" fillId="2" borderId="0" xfId="3" applyNumberFormat="1" applyAlignment="1">
      <alignment horizontal="left"/>
    </xf>
    <xf numFmtId="44" fontId="7" fillId="2" borderId="0" xfId="3" applyNumberFormat="1" applyAlignment="1"/>
    <xf numFmtId="0" fontId="8" fillId="3" borderId="0" xfId="4" applyAlignment="1"/>
    <xf numFmtId="0" fontId="8" fillId="3" borderId="0" xfId="4"/>
    <xf numFmtId="44" fontId="8" fillId="3" borderId="0" xfId="4" applyNumberFormat="1" applyAlignment="1"/>
    <xf numFmtId="17" fontId="0" fillId="0" borderId="0" xfId="0" applyNumberFormat="1" applyFont="1" applyAlignment="1"/>
    <xf numFmtId="0" fontId="0" fillId="3" borderId="0" xfId="4" applyFont="1" applyAlignment="1"/>
    <xf numFmtId="0" fontId="0" fillId="0" borderId="0" xfId="0" applyFont="1" applyAlignment="1">
      <alignment horizontal="right"/>
    </xf>
    <xf numFmtId="17" fontId="8" fillId="3" borderId="0" xfId="4" applyNumberFormat="1" applyAlignment="1"/>
    <xf numFmtId="49" fontId="0" fillId="0" borderId="0" xfId="0" applyNumberFormat="1" applyAlignment="1">
      <alignment horizontal="center" vertical="center"/>
    </xf>
    <xf numFmtId="49" fontId="10" fillId="0" borderId="0" xfId="0" applyNumberFormat="1" applyFont="1" applyAlignment="1">
      <alignment horizontal="center" vertical="center"/>
    </xf>
    <xf numFmtId="49" fontId="10" fillId="0" borderId="0" xfId="0" applyNumberFormat="1" applyFont="1" applyAlignment="1">
      <alignment horizontal="center" vertical="center" wrapText="1"/>
    </xf>
    <xf numFmtId="49" fontId="0" fillId="0" borderId="0" xfId="0" applyNumberFormat="1" applyAlignment="1">
      <alignment horizontal="center" vertical="center" wrapText="1"/>
    </xf>
    <xf numFmtId="49" fontId="9" fillId="0" borderId="0" xfId="0" applyNumberFormat="1" applyFont="1" applyAlignment="1">
      <alignment horizontal="center" vertical="center" wrapText="1"/>
    </xf>
    <xf numFmtId="49" fontId="0" fillId="0" borderId="0" xfId="0" applyNumberFormat="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0" fontId="0" fillId="0" borderId="0" xfId="0" applyAlignment="1">
      <alignment horizontal="center" vertical="center" wrapText="1"/>
    </xf>
    <xf numFmtId="49" fontId="11" fillId="0" borderId="0" xfId="1" applyNumberFormat="1" applyFont="1" applyAlignment="1">
      <alignment horizontal="center"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cellXfs>
  <cellStyles count="5">
    <cellStyle name="Lien hypertexte" xfId="1" builtinId="8"/>
    <cellStyle name="Monétaire" xfId="2" builtinId="4"/>
    <cellStyle name="Neutre" xfId="4" builtinId="28"/>
    <cellStyle name="Normal" xfId="0" builtinId="0"/>
    <cellStyle name="Satisfaisant" xfId="3" builtinId="26"/>
  </cellStyles>
  <dxfs count="40">
    <dxf>
      <font>
        <b val="0"/>
        <i val="0"/>
        <strike val="0"/>
        <condense val="0"/>
        <extend val="0"/>
        <outline val="0"/>
        <shadow val="0"/>
        <u val="none"/>
        <vertAlign val="baseline"/>
        <sz val="10"/>
        <color rgb="FF000000"/>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ertAlign val="baseline"/>
        <sz val="10"/>
        <color rgb="FF0000FF"/>
        <name val="Arial"/>
        <scheme val="none"/>
      </font>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0" indent="0" justifyLastLine="0" shrinkToFit="0" readingOrder="0"/>
    </dxf>
    <dxf>
      <fill>
        <patternFill patternType="solid">
          <fgColor rgb="FFFFE599"/>
          <bgColor rgb="FFFFE599"/>
        </patternFill>
      </fill>
    </dxf>
    <dxf>
      <fill>
        <patternFill patternType="solid">
          <fgColor rgb="FF00FF00"/>
          <bgColor rgb="FF00FF00"/>
        </patternFill>
      </fill>
    </dxf>
    <dxf>
      <fill>
        <patternFill patternType="solid">
          <fgColor rgb="FFFF0000"/>
          <bgColor rgb="FFFF0000"/>
        </patternFill>
      </fill>
    </dxf>
    <dxf>
      <fill>
        <patternFill patternType="solid">
          <fgColor rgb="FF00FF00"/>
          <bgColor rgb="FF00FF00"/>
        </patternFill>
      </fill>
    </dxf>
    <dxf>
      <fill>
        <patternFill patternType="solid">
          <fgColor rgb="FFFF0000"/>
          <bgColor rgb="FFFF0000"/>
        </patternFill>
      </fill>
    </dxf>
    <dxf>
      <fill>
        <patternFill patternType="solid">
          <fgColor rgb="FFFFE599"/>
          <bgColor rgb="FFFFE599"/>
        </patternFill>
      </fill>
    </dxf>
    <dxf>
      <fill>
        <patternFill patternType="solid">
          <fgColor rgb="FF00FF00"/>
          <bgColor rgb="FF00FF00"/>
        </patternFill>
      </fill>
    </dxf>
    <dxf>
      <fill>
        <patternFill patternType="solid">
          <fgColor rgb="FFFF0000"/>
          <bgColor rgb="FFFF0000"/>
        </patternFill>
      </fill>
    </dxf>
    <dxf>
      <fill>
        <patternFill patternType="solid">
          <fgColor rgb="FF00FF00"/>
          <bgColor rgb="FF00FF00"/>
        </patternFill>
      </fill>
    </dxf>
    <dxf>
      <fill>
        <patternFill patternType="solid">
          <fgColor rgb="FFFF0000"/>
          <bgColor rgb="FFFF0000"/>
        </patternFill>
      </fill>
    </dxf>
    <dxf>
      <fill>
        <patternFill patternType="solid">
          <fgColor rgb="FFFFE599"/>
          <bgColor rgb="FFFFE599"/>
        </patternFill>
      </fill>
    </dxf>
    <dxf>
      <fill>
        <patternFill patternType="solid">
          <fgColor rgb="FF00FF00"/>
          <bgColor rgb="FF00FF00"/>
        </patternFill>
      </fill>
    </dxf>
    <dxf>
      <fill>
        <patternFill patternType="solid">
          <fgColor rgb="FFFF0000"/>
          <bgColor rgb="FFFF0000"/>
        </patternFill>
      </fill>
    </dxf>
    <dxf>
      <fill>
        <patternFill patternType="solid">
          <fgColor rgb="FF00FF00"/>
          <bgColor rgb="FF00FF00"/>
        </patternFill>
      </fill>
    </dxf>
    <dxf>
      <fill>
        <patternFill patternType="solid">
          <fgColor rgb="FFFF0000"/>
          <bgColor rgb="FFFF0000"/>
        </patternFill>
      </fill>
    </dxf>
    <dxf>
      <fill>
        <patternFill patternType="solid">
          <fgColor rgb="FFFFE599"/>
          <bgColor rgb="FFFFE599"/>
        </patternFill>
      </fill>
    </dxf>
    <dxf>
      <fill>
        <patternFill patternType="solid">
          <fgColor rgb="FF00FF00"/>
          <bgColor rgb="FF00FF00"/>
        </patternFill>
      </fill>
    </dxf>
    <dxf>
      <fill>
        <patternFill patternType="solid">
          <fgColor rgb="FFFF0000"/>
          <bgColor rgb="FFFF0000"/>
        </patternFill>
      </fill>
    </dxf>
    <dxf>
      <fill>
        <patternFill patternType="solid">
          <fgColor rgb="FF00FF00"/>
          <bgColor rgb="FF00FF00"/>
        </patternFill>
      </fill>
    </dxf>
    <dxf>
      <fill>
        <patternFill patternType="solid">
          <fgColor rgb="FFFF0000"/>
          <bgColor rgb="FFFF0000"/>
        </patternFill>
      </fill>
    </dxf>
    <dxf>
      <fill>
        <patternFill patternType="solid">
          <fgColor rgb="FFE0F7FA"/>
          <bgColor rgb="FFE0F7FA"/>
        </patternFill>
      </fill>
    </dxf>
    <dxf>
      <fill>
        <patternFill patternType="solid">
          <fgColor rgb="FFFFFFFF"/>
          <bgColor rgb="FFFFFFFF"/>
        </patternFill>
      </fill>
    </dxf>
    <dxf>
      <fill>
        <patternFill patternType="solid">
          <fgColor rgb="FF4DD0E1"/>
          <bgColor rgb="FF4DD0E1"/>
        </patternFill>
      </fill>
    </dxf>
  </dxfs>
  <tableStyles count="1">
    <tableStyle name="full_inventaire-style" pivot="0" count="3">
      <tableStyleElement type="headerRow" dxfId="39"/>
      <tableStyleElement type="firstRowStripe" dxfId="38"/>
      <tableStyleElement type="secondRowStripe" dxfId="3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le_1" displayName="Table_1" ref="A1:J1" headerRowCount="0">
  <tableColumns count="10">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s>
  <tableStyleInfo name="full_inventaire-style" showFirstColumn="1" showLastColumn="1" showRowStripes="1" showColumnStripes="0"/>
</table>
</file>

<file path=xl/tables/table2.xml><?xml version="1.0" encoding="utf-8"?>
<table xmlns="http://schemas.openxmlformats.org/spreadsheetml/2006/main" id="2" name="Tableau2" displayName="Tableau2" ref="A1:O17" totalsRowShown="0" headerRowDxfId="16" dataDxfId="15">
  <autoFilter ref="A1:O17"/>
  <sortState ref="A2:K11">
    <sortCondition ref="K1:K11"/>
  </sortState>
  <tableColumns count="15">
    <tableColumn id="1" name="Colonne1" dataDxfId="14"/>
    <tableColumn id="2" name="Colonne2" dataDxfId="13"/>
    <tableColumn id="3" name="Colonne3" dataDxfId="12"/>
    <tableColumn id="4" name="Colonne4" dataDxfId="11"/>
    <tableColumn id="5" name="Colonne5" dataDxfId="10"/>
    <tableColumn id="6" name="Colonne6" dataDxfId="9"/>
    <tableColumn id="7" name="Colonne7" dataDxfId="8"/>
    <tableColumn id="8" name="Colonne8" dataDxfId="7">
      <calculatedColumnFormula>IF(OR(EXACT(G2,"-"),AND(C2&gt;0,OR(EXACT(G2,"Necam"),EXACT(G2,"Coralie"),EXACT(G2,"Observation")))),"OK","ATTENTION")</calculatedColumnFormula>
    </tableColumn>
    <tableColumn id="9" name="Colonne9" dataDxfId="6"/>
    <tableColumn id="10" name="Colonne10" dataDxfId="5">
      <calculatedColumnFormula>IF(OR(EXACT(H2,"OK"),AND(EXACT(H2,"ATTENTION"),I2)),"OK","ATTENTION")</calculatedColumnFormula>
    </tableColumn>
    <tableColumn id="11" name="Colonne11" dataDxfId="4"/>
    <tableColumn id="12" name="Prix" dataDxfId="3" dataCellStyle="Monétaire"/>
    <tableColumn id="14" name="Remplacement" dataDxfId="2"/>
    <tableColumn id="13" name="Note" dataDxfId="1"/>
    <tableColumn id="15" name="Date de Note" dataDxfId="0"/>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phoenixcontact.com/online/portal/ch/?uri=pxc-oc-itemdetail:pid=2903148&amp;library=chfr&amp;pcck=P-22-03-02-03&amp;tab=1&amp;selectedCategory=ALL" TargetMode="External"/><Relationship Id="rId7" Type="http://schemas.openxmlformats.org/officeDocument/2006/relationships/printerSettings" Target="../printerSettings/printerSettings1.bin"/><Relationship Id="rId2" Type="http://schemas.openxmlformats.org/officeDocument/2006/relationships/hyperlink" Target="https://www.phoenixcontact.com/online/portal/ch/?uri=pxc-oc-itemdetail:pid=2903149&amp;library=chfr&amp;pcck=P-22-03-02-03&amp;tab=1&amp;selectedCategory=ALL" TargetMode="External"/><Relationship Id="rId1" Type="http://schemas.openxmlformats.org/officeDocument/2006/relationships/hyperlink" Target="https://www.phoenixcontact.com/online/portal/ch/?uri=pxc-oc-itemdetail:pid=1088491&amp;library=chfr&amp;pcck=P-22-03-04-01&amp;tab=1&amp;selectedCategory=ALL" TargetMode="External"/><Relationship Id="rId6" Type="http://schemas.openxmlformats.org/officeDocument/2006/relationships/hyperlink" Target="https://www.phoenixcontact.com/online/portal/ch/?uri=pxc-oc-itemdetail:pid=2868635&amp;library=chfr&amp;pcck=P-22-03-04-01&amp;tab=1&amp;selectedCategory=ALL" TargetMode="External"/><Relationship Id="rId5" Type="http://schemas.openxmlformats.org/officeDocument/2006/relationships/hyperlink" Target="https://www.phoenixcontact.com/online/portal/ch/?uri=pxc-oc-itemdetail:pid=2868651&amp;library=chfr&amp;pcck=P-22-03-04-01&amp;tab=1&amp;selectedCategory=ALL" TargetMode="External"/><Relationship Id="rId10" Type="http://schemas.openxmlformats.org/officeDocument/2006/relationships/comments" Target="../comments2.xml"/><Relationship Id="rId4" Type="http://schemas.openxmlformats.org/officeDocument/2006/relationships/hyperlink" Target="https://www.phoenixcontact.com/online/portal/ch/?uri=pxc-oc-itemdetail:pid=1088494&amp;library=chfr&amp;pcck=P-22-03-04-01&amp;tab=1&amp;selectedCategory=ALL" TargetMode="External"/><Relationship Id="rId9"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K27"/>
  <sheetViews>
    <sheetView workbookViewId="0">
      <pane ySplit="1" topLeftCell="A2" activePane="bottomLeft" state="frozen"/>
      <selection pane="bottomLeft" activeCell="A40" sqref="A40"/>
    </sheetView>
  </sheetViews>
  <sheetFormatPr baseColWidth="10" defaultColWidth="14.42578125" defaultRowHeight="15.75" customHeight="1" x14ac:dyDescent="0.2"/>
  <cols>
    <col min="1" max="1" width="73" customWidth="1"/>
    <col min="2" max="2" width="53.42578125" customWidth="1"/>
    <col min="3" max="3" width="6.7109375" customWidth="1"/>
    <col min="4" max="4" width="8.28515625" customWidth="1"/>
    <col min="5" max="5" width="4.28515625" customWidth="1"/>
    <col min="6" max="6" width="6" customWidth="1"/>
    <col min="8" max="8" width="12.42578125" customWidth="1"/>
    <col min="9" max="9" width="10.42578125" customWidth="1"/>
    <col min="10" max="10" width="12.42578125" customWidth="1"/>
    <col min="11" max="11" width="41.42578125" customWidth="1"/>
  </cols>
  <sheetData>
    <row r="1" spans="1:11" ht="12.75" x14ac:dyDescent="0.2">
      <c r="A1" s="1" t="s">
        <v>0</v>
      </c>
      <c r="B1" s="1" t="s">
        <v>1</v>
      </c>
      <c r="C1" s="1" t="s">
        <v>2</v>
      </c>
      <c r="D1" s="1" t="s">
        <v>3</v>
      </c>
      <c r="E1" s="1" t="s">
        <v>4</v>
      </c>
      <c r="F1" s="1" t="s">
        <v>5</v>
      </c>
      <c r="G1" s="1" t="s">
        <v>6</v>
      </c>
      <c r="H1" s="1" t="s">
        <v>7</v>
      </c>
      <c r="I1" s="1" t="s">
        <v>8</v>
      </c>
      <c r="J1" s="1" t="s">
        <v>9</v>
      </c>
    </row>
    <row r="2" spans="1:11" ht="12.75" x14ac:dyDescent="0.2">
      <c r="A2" s="2" t="s">
        <v>13</v>
      </c>
      <c r="B2" s="2" t="s">
        <v>12</v>
      </c>
      <c r="C2" s="2">
        <v>0</v>
      </c>
      <c r="D2" s="2" t="b">
        <v>1</v>
      </c>
      <c r="E2" s="2">
        <v>1</v>
      </c>
      <c r="F2" s="3" t="str">
        <f>HYPERLINK("https://plone.unige.ch/EULER/technic/Composants//SERVICES/RESEAU_ADAM_FILAIRE/CORALIE_ACCELEROMETRE_PRESSION/Module_Adam_4017_8ch_Analog_Input_service-acceloremetre-coralie-pression/","Lien")</f>
        <v>Lien</v>
      </c>
      <c r="G2" s="2" t="s">
        <v>10</v>
      </c>
      <c r="H2" t="str">
        <f t="shared" ref="H2:H17" si="0">IF(OR(EXACT(G2,"-"),AND(C2&gt;0,OR(EXACT(G2,"Necam"),EXACT(G2,"Coralie"),EXACT(G2,"Observation")))),"OK","ATTENTION")</f>
        <v>OK</v>
      </c>
      <c r="I2" t="b">
        <v>0</v>
      </c>
      <c r="J2" t="str">
        <f t="shared" ref="J2:J17" si="1">IF(OR(EXACT(H2,"OK"),AND(EXACT(H2,"ATTENTION"),I2)),"OK","ATTENTION")</f>
        <v>OK</v>
      </c>
    </row>
    <row r="3" spans="1:11" ht="12.75" x14ac:dyDescent="0.2">
      <c r="A3" s="2" t="s">
        <v>14</v>
      </c>
      <c r="B3" s="2" t="s">
        <v>15</v>
      </c>
      <c r="C3" s="2">
        <v>0</v>
      </c>
      <c r="D3" s="2" t="b">
        <v>0</v>
      </c>
      <c r="E3" s="2">
        <v>1</v>
      </c>
      <c r="F3" s="3" t="str">
        <f>HYPERLINK("https://plone.unige.ch/EULER/technic/Composants//SERVICES/RESEAU_ADAM_FILAIRE/T120_POWER/A4060_TEUPS01/","Lien")</f>
        <v>Lien</v>
      </c>
      <c r="G3" s="2" t="s">
        <v>10</v>
      </c>
      <c r="H3" t="str">
        <f t="shared" si="0"/>
        <v>OK</v>
      </c>
      <c r="I3" t="b">
        <v>0</v>
      </c>
      <c r="J3" t="str">
        <f t="shared" si="1"/>
        <v>OK</v>
      </c>
    </row>
    <row r="4" spans="1:11" ht="12.75" x14ac:dyDescent="0.2">
      <c r="A4" s="2" t="s">
        <v>16</v>
      </c>
      <c r="B4" s="2" t="s">
        <v>19</v>
      </c>
      <c r="C4" s="2">
        <v>0</v>
      </c>
      <c r="D4" s="2" t="b">
        <v>0</v>
      </c>
      <c r="E4" s="2">
        <v>1</v>
      </c>
      <c r="F4" s="5" t="str">
        <f>HYPERLINK("https://plone.unige.ch/EULER/technic/Composants//NECAM/CRYOSTAT/VENTILATEURS/Module_Adam_6051_14ch_DIO_service-necamfans/","Lien")</f>
        <v>Lien</v>
      </c>
      <c r="G4" s="2" t="s">
        <v>10</v>
      </c>
      <c r="H4" t="str">
        <f t="shared" si="0"/>
        <v>OK</v>
      </c>
      <c r="I4" t="b">
        <v>0</v>
      </c>
      <c r="J4" t="str">
        <f t="shared" si="1"/>
        <v>OK</v>
      </c>
    </row>
    <row r="5" spans="1:11" ht="12.75" x14ac:dyDescent="0.2">
      <c r="A5" s="2" t="s">
        <v>18</v>
      </c>
      <c r="B5" s="2" t="s">
        <v>21</v>
      </c>
      <c r="C5" s="2">
        <v>0</v>
      </c>
      <c r="D5" s="2" t="b">
        <v>0</v>
      </c>
      <c r="E5" s="2">
        <v>1</v>
      </c>
      <c r="F5" s="3" t="str">
        <f>HYPERLINK("https://plone.unige.ch/EULER/technic/Composants//SERVICES/RESEAU_ADAM_ETHERNET/GROUPEFROID/Alimentation_24V_0.6A/","Lien")</f>
        <v>Lien</v>
      </c>
      <c r="G5" s="2" t="s">
        <v>10</v>
      </c>
      <c r="H5" t="str">
        <f t="shared" si="0"/>
        <v>OK</v>
      </c>
      <c r="I5" t="b">
        <v>0</v>
      </c>
      <c r="J5" t="str">
        <f t="shared" si="1"/>
        <v>OK</v>
      </c>
      <c r="K5" s="6" t="s">
        <v>46</v>
      </c>
    </row>
    <row r="6" spans="1:11" ht="12.75" x14ac:dyDescent="0.2">
      <c r="A6" s="2" t="s">
        <v>22</v>
      </c>
      <c r="B6" s="2" t="s">
        <v>23</v>
      </c>
      <c r="C6" s="2">
        <v>0</v>
      </c>
      <c r="D6" s="2" t="b">
        <v>0</v>
      </c>
      <c r="E6" s="2">
        <v>2</v>
      </c>
      <c r="F6" s="3" t="str">
        <f>HYPERLINK("https://plone.unige.ch/EULER/technic/Composants//COUPOLE/HARDWARE_VOLET-CIMIER/Alimentation_24V_0.75A_Bluetooth/","Lien")</f>
        <v>Lien</v>
      </c>
      <c r="G6" s="2" t="s">
        <v>10</v>
      </c>
      <c r="H6" t="str">
        <f t="shared" si="0"/>
        <v>OK</v>
      </c>
      <c r="I6" t="b">
        <v>0</v>
      </c>
      <c r="J6" t="str">
        <f t="shared" si="1"/>
        <v>OK</v>
      </c>
      <c r="K6" s="6" t="s">
        <v>47</v>
      </c>
    </row>
    <row r="7" spans="1:11" ht="12.75" x14ac:dyDescent="0.2">
      <c r="A7" s="2" t="s">
        <v>17</v>
      </c>
      <c r="B7" s="2" t="s">
        <v>24</v>
      </c>
      <c r="C7" s="2">
        <v>0</v>
      </c>
      <c r="D7" s="2" t="b">
        <v>0</v>
      </c>
      <c r="E7" s="2">
        <v>1</v>
      </c>
      <c r="F7" s="3" t="str">
        <f>HYPERLINK("https://plone.unige.ch/EULER/technic/Composants//SERVICES/RESEAU_ADAM_ETHERNET/COUPO/Alimentation_24V_1.7A/","Lien")</f>
        <v>Lien</v>
      </c>
      <c r="G7" s="2" t="s">
        <v>10</v>
      </c>
      <c r="H7" t="str">
        <f t="shared" si="0"/>
        <v>OK</v>
      </c>
      <c r="I7" t="b">
        <v>0</v>
      </c>
      <c r="J7" t="str">
        <f t="shared" si="1"/>
        <v>OK</v>
      </c>
      <c r="K7" s="6" t="s">
        <v>48</v>
      </c>
    </row>
    <row r="8" spans="1:11" ht="12.75" x14ac:dyDescent="0.2">
      <c r="A8" s="2" t="s">
        <v>25</v>
      </c>
      <c r="B8" s="2" t="s">
        <v>26</v>
      </c>
      <c r="C8" s="2">
        <v>0</v>
      </c>
      <c r="D8" s="2" t="b">
        <v>0</v>
      </c>
      <c r="E8" s="2">
        <v>1</v>
      </c>
      <c r="F8" s="3" t="str">
        <f>HYPERLINK("https://plone.unige.ch/EULER/technic/Composants//COUPOLE/CONTROLE_VOLET-CIMIER/Alimentation_24V_10A_Beckhoff/","Lien")</f>
        <v>Lien</v>
      </c>
      <c r="G8" s="2" t="s">
        <v>11</v>
      </c>
      <c r="H8" t="str">
        <f t="shared" si="0"/>
        <v>ATTENTION</v>
      </c>
      <c r="I8" t="b">
        <v>0</v>
      </c>
      <c r="J8" t="str">
        <f t="shared" si="1"/>
        <v>ATTENTION</v>
      </c>
      <c r="K8" s="6" t="s">
        <v>49</v>
      </c>
    </row>
    <row r="9" spans="1:11" ht="12.75" x14ac:dyDescent="0.2">
      <c r="A9" s="2" t="s">
        <v>27</v>
      </c>
      <c r="B9" s="2" t="s">
        <v>28</v>
      </c>
      <c r="C9" s="2">
        <v>0</v>
      </c>
      <c r="D9" s="2" t="b">
        <v>0</v>
      </c>
      <c r="E9" s="2">
        <v>1</v>
      </c>
      <c r="F9" s="3" t="str">
        <f>HYPERLINK("https://plone.unige.ch/EULER/technic/Composants//COUPOLE/HARDWARE_FLAPS/Alimentation_24V_10A_Moteurs/","Lien")</f>
        <v>Lien</v>
      </c>
      <c r="G9" s="2" t="s">
        <v>10</v>
      </c>
      <c r="H9" t="str">
        <f t="shared" si="0"/>
        <v>OK</v>
      </c>
      <c r="I9" t="b">
        <v>0</v>
      </c>
      <c r="J9" t="str">
        <f t="shared" si="1"/>
        <v>OK</v>
      </c>
      <c r="K9" s="6" t="s">
        <v>50</v>
      </c>
    </row>
    <row r="10" spans="1:11" ht="12.75" x14ac:dyDescent="0.2">
      <c r="A10" s="2" t="s">
        <v>29</v>
      </c>
      <c r="B10" s="2" t="s">
        <v>30</v>
      </c>
      <c r="C10" s="2">
        <v>0</v>
      </c>
      <c r="D10" s="2" t="b">
        <v>0</v>
      </c>
      <c r="E10" s="2">
        <v>1</v>
      </c>
      <c r="F10" s="3" t="str">
        <f>HYPERLINK("https://plone.unige.ch/EULER/technic/Composants//TELESCOPE/HARDWARE_INFORMATIQUE/Alimentation_24V_10A_PLC/","Lien")</f>
        <v>Lien</v>
      </c>
      <c r="G10" s="2" t="s">
        <v>11</v>
      </c>
      <c r="H10" t="str">
        <f t="shared" si="0"/>
        <v>ATTENTION</v>
      </c>
      <c r="I10" t="b">
        <v>0</v>
      </c>
      <c r="J10" t="str">
        <f t="shared" si="1"/>
        <v>ATTENTION</v>
      </c>
      <c r="K10" s="6" t="s">
        <v>49</v>
      </c>
    </row>
    <row r="11" spans="1:11" ht="12.75" x14ac:dyDescent="0.2">
      <c r="A11" s="2" t="s">
        <v>31</v>
      </c>
      <c r="B11" s="2" t="s">
        <v>32</v>
      </c>
      <c r="C11" s="2">
        <v>0</v>
      </c>
      <c r="D11" s="2" t="b">
        <v>0</v>
      </c>
      <c r="E11" s="2">
        <v>1</v>
      </c>
      <c r="F11" s="3" t="str">
        <f>HYPERLINK("https://plone.unige.ch/EULER/technic/Composants//TELESCOPE/SAFETY_et_HYDRAULIQUE/SAFETY/Alimentation_24V_10A_Rack_Hydraulique/","Lien")</f>
        <v>Lien</v>
      </c>
      <c r="G11" s="2" t="s">
        <v>11</v>
      </c>
      <c r="H11" t="str">
        <f t="shared" si="0"/>
        <v>ATTENTION</v>
      </c>
      <c r="I11" t="b">
        <v>0</v>
      </c>
      <c r="J11" t="str">
        <f t="shared" si="1"/>
        <v>ATTENTION</v>
      </c>
      <c r="K11" s="6" t="s">
        <v>49</v>
      </c>
    </row>
    <row r="12" spans="1:11" ht="12.75" x14ac:dyDescent="0.2">
      <c r="A12" s="2" t="s">
        <v>33</v>
      </c>
      <c r="B12" s="2" t="s">
        <v>34</v>
      </c>
      <c r="C12" s="2">
        <v>0</v>
      </c>
      <c r="D12" s="2" t="b">
        <v>0</v>
      </c>
      <c r="E12" s="2">
        <v>1</v>
      </c>
      <c r="F12" s="5" t="str">
        <f>HYPERLINK("https://plone.unige.ch/EULER/technic/Composants//GROUPE_FROID/CONTROLE/Alimentation_24V_2.5A/","Lien")</f>
        <v>Lien</v>
      </c>
      <c r="G12" s="2" t="s">
        <v>10</v>
      </c>
      <c r="H12" t="str">
        <f t="shared" si="0"/>
        <v>OK</v>
      </c>
      <c r="I12" t="b">
        <v>0</v>
      </c>
      <c r="J12" t="str">
        <f t="shared" si="1"/>
        <v>OK</v>
      </c>
      <c r="K12" s="6" t="s">
        <v>45</v>
      </c>
    </row>
    <row r="13" spans="1:11" ht="12.75" x14ac:dyDescent="0.2">
      <c r="A13" s="2" t="s">
        <v>29</v>
      </c>
      <c r="B13" s="2" t="s">
        <v>35</v>
      </c>
      <c r="C13" s="2">
        <v>0</v>
      </c>
      <c r="D13" s="2" t="b">
        <v>0</v>
      </c>
      <c r="E13" s="2">
        <v>1</v>
      </c>
      <c r="F13" s="3" t="str">
        <f>HYPERLINK("https://plone.unige.ch/EULER/technic/Composants//TELESCOPE/HARDWARE_INFORMATIQUE/Alimentation_24V_2.5A_Rack_HUB/","Lien")</f>
        <v>Lien</v>
      </c>
      <c r="G13" s="2" t="s">
        <v>11</v>
      </c>
      <c r="H13" t="str">
        <f t="shared" si="0"/>
        <v>ATTENTION</v>
      </c>
      <c r="I13" t="b">
        <v>0</v>
      </c>
      <c r="J13" t="str">
        <f t="shared" si="1"/>
        <v>ATTENTION</v>
      </c>
      <c r="K13" s="6" t="s">
        <v>45</v>
      </c>
    </row>
    <row r="14" spans="1:11" ht="12.75" x14ac:dyDescent="0.2">
      <c r="A14" s="2" t="s">
        <v>13</v>
      </c>
      <c r="B14" s="2" t="s">
        <v>37</v>
      </c>
      <c r="C14" s="2">
        <v>0</v>
      </c>
      <c r="D14" s="2" t="b">
        <v>0</v>
      </c>
      <c r="E14" s="2">
        <v>1</v>
      </c>
      <c r="F14" s="3" t="str">
        <f>HYPERLINK("https://plone.unige.ch/EULER/technic/Composants//SERVICES/RESEAU_ADAM_FILAIRE/CORALIE_ACCELEROMETRE_PRESSION/Alimentation_dans_CIO/","Lien")</f>
        <v>Lien</v>
      </c>
      <c r="G14" s="2" t="s">
        <v>10</v>
      </c>
      <c r="H14" t="str">
        <f t="shared" si="0"/>
        <v>OK</v>
      </c>
      <c r="I14" t="b">
        <v>0</v>
      </c>
      <c r="J14" t="str">
        <f t="shared" si="1"/>
        <v>OK</v>
      </c>
      <c r="K14" s="6" t="s">
        <v>51</v>
      </c>
    </row>
    <row r="15" spans="1:11" ht="12.75" x14ac:dyDescent="0.2">
      <c r="A15" s="2" t="s">
        <v>33</v>
      </c>
      <c r="B15" s="7" t="s">
        <v>61</v>
      </c>
      <c r="C15" s="2">
        <v>0</v>
      </c>
      <c r="D15" s="2" t="b">
        <v>0</v>
      </c>
      <c r="E15" s="2">
        <v>1</v>
      </c>
      <c r="F15" s="3" t="str">
        <f>HYPERLINK("https://plone.unige.ch/EULER/technic/Composants//GROUPE_FROID/CONTROLE/BECKHOFF_EK1501/","Lien")</f>
        <v>Lien</v>
      </c>
      <c r="G15" s="2" t="s">
        <v>10</v>
      </c>
      <c r="H15" t="str">
        <f t="shared" si="0"/>
        <v>OK</v>
      </c>
      <c r="I15" t="b">
        <v>0</v>
      </c>
      <c r="J15" t="str">
        <f t="shared" si="1"/>
        <v>OK</v>
      </c>
    </row>
    <row r="16" spans="1:11" ht="12.75" x14ac:dyDescent="0.2">
      <c r="A16" s="2" t="s">
        <v>31</v>
      </c>
      <c r="B16" s="7" t="s">
        <v>62</v>
      </c>
      <c r="C16" s="2">
        <v>0</v>
      </c>
      <c r="D16" s="2" t="b">
        <v>0</v>
      </c>
      <c r="E16" s="2">
        <v>1</v>
      </c>
      <c r="F16" s="3" t="str">
        <f>HYPERLINK("https://plone.unige.ch/EULER/technic/Composants//TELESCOPE/SAFETY_et_HYDRAULIQUE/SAFETY/BECKHOFF_EK1521/","Lien")</f>
        <v>Lien</v>
      </c>
      <c r="G16" s="2" t="s">
        <v>11</v>
      </c>
      <c r="H16" t="str">
        <f t="shared" si="0"/>
        <v>ATTENTION</v>
      </c>
      <c r="I16" t="b">
        <v>0</v>
      </c>
      <c r="J16" t="str">
        <f t="shared" si="1"/>
        <v>ATTENTION</v>
      </c>
    </row>
    <row r="17" spans="1:11" ht="12.75" x14ac:dyDescent="0.2">
      <c r="A17" s="2" t="s">
        <v>36</v>
      </c>
      <c r="B17" s="2" t="s">
        <v>38</v>
      </c>
      <c r="C17" s="2">
        <v>0</v>
      </c>
      <c r="D17" s="2" t="b">
        <v>0</v>
      </c>
      <c r="E17" s="2">
        <v>1</v>
      </c>
      <c r="F17" s="3" t="str">
        <f>HYPERLINK("https://plone.unige.ch/EULER/technic/Composants//CLIMATISATION/CLIMATISATION_SECONDAIRE_CORALIE/CONTROLLEUR/BECKHOFF_KL3222/","Lien")</f>
        <v>Lien</v>
      </c>
      <c r="G17" s="2" t="s">
        <v>20</v>
      </c>
      <c r="H17" t="str">
        <f t="shared" si="0"/>
        <v>ATTENTION</v>
      </c>
      <c r="I17" t="b">
        <v>0</v>
      </c>
      <c r="J17" t="str">
        <f t="shared" si="1"/>
        <v>ATTENTION</v>
      </c>
    </row>
    <row r="18" spans="1:11" s="4" customFormat="1" ht="12.75" x14ac:dyDescent="0.2">
      <c r="A18" s="7" t="s">
        <v>56</v>
      </c>
      <c r="B18" s="7" t="s">
        <v>57</v>
      </c>
      <c r="C18" s="2"/>
      <c r="D18" s="2"/>
      <c r="E18" s="2"/>
      <c r="F18" s="3"/>
      <c r="G18" s="2"/>
    </row>
    <row r="19" spans="1:11" s="4" customFormat="1" ht="12.75" x14ac:dyDescent="0.2">
      <c r="A19" s="7" t="s">
        <v>56</v>
      </c>
      <c r="B19" s="7" t="s">
        <v>58</v>
      </c>
      <c r="C19" s="2"/>
      <c r="D19" s="2"/>
      <c r="E19" s="2"/>
      <c r="F19" s="3"/>
      <c r="G19" s="2"/>
    </row>
    <row r="20" spans="1:11" s="4" customFormat="1" ht="12.75" x14ac:dyDescent="0.2">
      <c r="A20" s="7" t="s">
        <v>56</v>
      </c>
      <c r="B20" s="7" t="s">
        <v>59</v>
      </c>
      <c r="C20" s="2"/>
      <c r="D20" s="2"/>
      <c r="E20" s="2"/>
      <c r="F20" s="3"/>
      <c r="G20" s="2"/>
    </row>
    <row r="21" spans="1:11" s="4" customFormat="1" ht="12.75" x14ac:dyDescent="0.2">
      <c r="A21" s="7" t="s">
        <v>56</v>
      </c>
      <c r="B21" s="7" t="s">
        <v>60</v>
      </c>
      <c r="C21" s="2"/>
      <c r="D21" s="2"/>
      <c r="E21" s="2"/>
      <c r="F21" s="3"/>
      <c r="G21" s="2"/>
    </row>
    <row r="22" spans="1:11" s="4" customFormat="1" ht="12.75" x14ac:dyDescent="0.2">
      <c r="A22" s="7" t="s">
        <v>63</v>
      </c>
      <c r="B22" s="7" t="s">
        <v>65</v>
      </c>
      <c r="C22" s="2"/>
      <c r="D22" s="2"/>
      <c r="E22" s="2"/>
      <c r="F22" s="3"/>
      <c r="G22" s="2"/>
    </row>
    <row r="23" spans="1:11" s="4" customFormat="1" ht="12.75" x14ac:dyDescent="0.2">
      <c r="A23" s="7" t="s">
        <v>64</v>
      </c>
      <c r="B23" s="7"/>
      <c r="C23" s="2"/>
      <c r="D23" s="2"/>
      <c r="E23" s="2"/>
      <c r="F23" s="3"/>
      <c r="G23" s="2"/>
    </row>
    <row r="24" spans="1:11" ht="12.75" x14ac:dyDescent="0.2">
      <c r="A24" s="2" t="s">
        <v>39</v>
      </c>
      <c r="B24" s="2" t="s">
        <v>41</v>
      </c>
      <c r="C24" s="2">
        <v>0</v>
      </c>
      <c r="D24" s="2" t="b">
        <v>0</v>
      </c>
      <c r="E24" s="2">
        <v>1</v>
      </c>
      <c r="F24" s="3" t="str">
        <f>HYPERLINK("https://plone.unige.ch/EULER/technic/Composants//INFORMATIQUE/SWITCHS/Switch_FO_Groupe_Froid/","Lien")</f>
        <v>Lien</v>
      </c>
      <c r="G24" s="2" t="s">
        <v>10</v>
      </c>
      <c r="H24" t="str">
        <f>IF(OR(EXACT(G24,"-"),AND(C24&gt;0,OR(EXACT(G24,"Necam"),EXACT(G24,"Coralie"),EXACT(G24,"Observation")))),"OK","ATTENTION")</f>
        <v>OK</v>
      </c>
      <c r="I24" t="b">
        <v>0</v>
      </c>
      <c r="J24" t="str">
        <f>IF(OR(EXACT(H24,"OK"),AND(EXACT(H24,"ATTENTION"),I24)),"OK","ATTENTION")</f>
        <v>OK</v>
      </c>
      <c r="K24" s="6" t="s">
        <v>53</v>
      </c>
    </row>
    <row r="25" spans="1:11" ht="12.75" x14ac:dyDescent="0.2">
      <c r="A25" s="2" t="s">
        <v>39</v>
      </c>
      <c r="B25" s="2" t="s">
        <v>42</v>
      </c>
      <c r="C25" s="2">
        <v>0</v>
      </c>
      <c r="D25" s="2" t="b">
        <v>0</v>
      </c>
      <c r="E25" s="2">
        <v>1</v>
      </c>
      <c r="F25" s="3" t="str">
        <f>HYPERLINK("https://plone.unige.ch/EULER/technic/Composants//INFORMATIQUE/SWITCHS/Switch_Rack_Volets/","Lien")</f>
        <v>Lien</v>
      </c>
      <c r="G25" s="2" t="s">
        <v>10</v>
      </c>
      <c r="H25" t="str">
        <f>IF(OR(EXACT(G25,"-"),AND(C25&gt;0,OR(EXACT(G25,"Necam"),EXACT(G25,"Coralie"),EXACT(G25,"Observation")))),"OK","ATTENTION")</f>
        <v>OK</v>
      </c>
      <c r="I25" t="b">
        <v>0</v>
      </c>
      <c r="J25" t="str">
        <f>IF(OR(EXACT(H25,"OK"),AND(EXACT(H25,"ATTENTION"),I25)),"OK","ATTENTION")</f>
        <v>OK</v>
      </c>
      <c r="K25" s="6" t="s">
        <v>52</v>
      </c>
    </row>
    <row r="26" spans="1:11" ht="12.75" x14ac:dyDescent="0.2">
      <c r="A26" s="2" t="s">
        <v>39</v>
      </c>
      <c r="B26" s="2" t="s">
        <v>43</v>
      </c>
      <c r="C26" s="2">
        <v>0</v>
      </c>
      <c r="D26" s="2" t="b">
        <v>0</v>
      </c>
      <c r="E26" s="2">
        <v>1</v>
      </c>
      <c r="F26" s="3" t="str">
        <f>HYPERLINK("https://plone.unige.ch/EULER/technic/Composants//INFORMATIQUE/SWITCHS/Switch_Reseau_Public/","Lien")</f>
        <v>Lien</v>
      </c>
      <c r="G26" s="2" t="s">
        <v>10</v>
      </c>
      <c r="H26" t="str">
        <f>IF(OR(EXACT(G26,"-"),AND(C26&gt;0,OR(EXACT(G26,"Necam"),EXACT(G26,"Coralie"),EXACT(G26,"Observation")))),"OK","ATTENTION")</f>
        <v>OK</v>
      </c>
      <c r="I26" t="b">
        <v>0</v>
      </c>
      <c r="J26" t="str">
        <f>IF(OR(EXACT(H26,"OK"),AND(EXACT(H26,"ATTENTION"),I26)),"OK","ATTENTION")</f>
        <v>OK</v>
      </c>
      <c r="K26" s="6" t="s">
        <v>54</v>
      </c>
    </row>
    <row r="27" spans="1:11" ht="12.75" x14ac:dyDescent="0.2">
      <c r="A27" s="2" t="s">
        <v>40</v>
      </c>
      <c r="B27" s="2" t="s">
        <v>44</v>
      </c>
      <c r="C27" s="2">
        <v>0</v>
      </c>
      <c r="D27" s="2" t="b">
        <v>0</v>
      </c>
      <c r="E27" s="2">
        <v>1</v>
      </c>
      <c r="F27" s="5" t="str">
        <f>HYPERLINK("https://plone.unige.ch/EULER/technic/Composants//CORALIE/CRYOSTAT/VIDE/Vanne_a_menbrane_DN40/","Lien")</f>
        <v>Lien</v>
      </c>
      <c r="G27" s="2" t="s">
        <v>10</v>
      </c>
      <c r="H27" t="str">
        <f>IF(OR(EXACT(G27,"-"),AND(C27&gt;0,OR(EXACT(G27,"Necam"),EXACT(G27,"Coralie"),EXACT(G27,"Observation")))),"OK","ATTENTION")</f>
        <v>OK</v>
      </c>
      <c r="I27" t="b">
        <v>0</v>
      </c>
      <c r="J27" t="str">
        <f>IF(OR(EXACT(H27,"OK"),AND(EXACT(H27,"ATTENTION"),I27)),"OK","ATTENTION")</f>
        <v>OK</v>
      </c>
      <c r="K27" s="6" t="s">
        <v>55</v>
      </c>
    </row>
  </sheetData>
  <sortState ref="A2:J27">
    <sortCondition ref="C6"/>
  </sortState>
  <conditionalFormatting sqref="C2:D27">
    <cfRule type="cellIs" dxfId="36" priority="1" operator="lessThan">
      <formula>1</formula>
    </cfRule>
  </conditionalFormatting>
  <conditionalFormatting sqref="H2:H27 J2:J27">
    <cfRule type="cellIs" dxfId="35" priority="2" operator="equal">
      <formula>"OK"</formula>
    </cfRule>
  </conditionalFormatting>
  <conditionalFormatting sqref="H2:H27 J2:J27">
    <cfRule type="notContainsText" dxfId="34" priority="3" operator="notContains" text="OK">
      <formula>ISERROR(SEARCH(("OK"),(H2)))</formula>
    </cfRule>
  </conditionalFormatting>
  <conditionalFormatting sqref="C2:D27">
    <cfRule type="cellIs" dxfId="33" priority="4" operator="greaterThan">
      <formula>0</formula>
    </cfRule>
  </conditionalFormatting>
  <conditionalFormatting sqref="E1:E27">
    <cfRule type="cellIs" dxfId="32" priority="5" operator="greaterThan">
      <formula>1</formula>
    </cfRule>
  </conditionalFormatting>
  <dataValidations count="1">
    <dataValidation type="list" allowBlank="1" showErrorMessage="1" sqref="G2:G27">
      <formula1>"Observation,Coralie,Necam,-"</formula1>
    </dataValidation>
  </dataValidations>
  <printOptions horizontalCentered="1" gridLines="1"/>
  <pageMargins left="0.7" right="0.7" top="0.75" bottom="0.75" header="0" footer="0"/>
  <pageSetup paperSize="9" fitToHeight="0" pageOrder="overThenDown" orientation="landscape" cellComments="atEnd"/>
  <legacyDrawing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6"/>
  <sheetViews>
    <sheetView zoomScale="85" zoomScaleNormal="85" workbookViewId="0">
      <selection activeCell="K39" sqref="K39"/>
    </sheetView>
  </sheetViews>
  <sheetFormatPr baseColWidth="10" defaultRowHeight="12.75" x14ac:dyDescent="0.2"/>
  <cols>
    <col min="1" max="1" width="62" customWidth="1"/>
    <col min="2" max="2" width="39.42578125" customWidth="1"/>
    <col min="3" max="3" width="5.5703125" customWidth="1"/>
    <col min="4" max="4" width="9.28515625" customWidth="1"/>
    <col min="5" max="5" width="12.28515625" customWidth="1"/>
    <col min="6" max="6" width="13.7109375" customWidth="1"/>
    <col min="8" max="8" width="13.5703125" customWidth="1"/>
    <col min="10" max="10" width="11.85546875" customWidth="1"/>
    <col min="11" max="11" width="47.42578125" customWidth="1"/>
    <col min="12" max="12" width="15" customWidth="1"/>
    <col min="13" max="13" width="67" customWidth="1"/>
    <col min="14" max="14" width="65.42578125" customWidth="1"/>
    <col min="15" max="16" width="12" bestFit="1" customWidth="1"/>
    <col min="17" max="17" width="14.140625" customWidth="1"/>
  </cols>
  <sheetData>
    <row r="1" spans="1:17" x14ac:dyDescent="0.2">
      <c r="A1" s="2" t="s">
        <v>66</v>
      </c>
      <c r="B1" s="2" t="s">
        <v>67</v>
      </c>
      <c r="C1" s="2" t="s">
        <v>68</v>
      </c>
      <c r="D1" s="2" t="s">
        <v>69</v>
      </c>
      <c r="E1" s="2" t="s">
        <v>70</v>
      </c>
      <c r="F1" s="3" t="s">
        <v>71</v>
      </c>
      <c r="G1" s="2" t="s">
        <v>72</v>
      </c>
      <c r="H1" s="4" t="s">
        <v>73</v>
      </c>
      <c r="I1" s="4" t="s">
        <v>74</v>
      </c>
      <c r="J1" s="4" t="s">
        <v>75</v>
      </c>
      <c r="K1" s="6" t="s">
        <v>76</v>
      </c>
      <c r="L1" s="4" t="s">
        <v>77</v>
      </c>
      <c r="M1" s="4" t="s">
        <v>78</v>
      </c>
      <c r="N1" s="4" t="s">
        <v>125</v>
      </c>
      <c r="O1" s="4" t="s">
        <v>126</v>
      </c>
    </row>
    <row r="2" spans="1:17" x14ac:dyDescent="0.2">
      <c r="A2" s="2" t="s">
        <v>13</v>
      </c>
      <c r="B2" s="2" t="s">
        <v>37</v>
      </c>
      <c r="C2" s="2">
        <v>0</v>
      </c>
      <c r="D2" s="2" t="b">
        <v>0</v>
      </c>
      <c r="E2" s="2">
        <v>1</v>
      </c>
      <c r="F2" s="5" t="str">
        <f>HYPERLINK("https://plone.unige.ch/EULER/technic/Composants//SERVICES/RESEAU_ADAM_FILAIRE/CORALIE_ACCELEROMETRE_PRESSION/Alimentation_dans_CIO/","Lien")</f>
        <v>Lien</v>
      </c>
      <c r="G2" s="2" t="s">
        <v>10</v>
      </c>
      <c r="H2" s="4" t="str">
        <f t="shared" ref="H2:H12" si="0">IF(OR(EXACT(G2,"-"),AND(C2&gt;0,OR(EXACT(G2,"Necam"),EXACT(G2,"Coralie"),EXACT(G2,"Observation")))),"OK","ATTENTION")</f>
        <v>OK</v>
      </c>
      <c r="I2" s="4" t="b">
        <v>0</v>
      </c>
      <c r="J2" s="4" t="str">
        <f t="shared" ref="J2:J12" si="1">IF(OR(EXACT(H2,"OK"),AND(EXACT(H2,"ATTENTION"),I2)),"OK","ATTENTION")</f>
        <v>OK</v>
      </c>
      <c r="K2" s="6" t="s">
        <v>51</v>
      </c>
      <c r="L2" s="8"/>
      <c r="M2" s="4" t="s">
        <v>100</v>
      </c>
      <c r="N2" s="4"/>
      <c r="O2" s="4"/>
    </row>
    <row r="3" spans="1:17" x14ac:dyDescent="0.2">
      <c r="A3" s="2" t="s">
        <v>17</v>
      </c>
      <c r="B3" s="2" t="s">
        <v>24</v>
      </c>
      <c r="C3" s="2">
        <v>0</v>
      </c>
      <c r="D3" s="2" t="b">
        <v>0</v>
      </c>
      <c r="E3" s="2">
        <v>1</v>
      </c>
      <c r="F3" s="3" t="str">
        <f>HYPERLINK("https://plone.unige.ch/EULER/technic/Composants//SERVICES/RESEAU_ADAM_ETHERNET/COUPO/Alimentation_24V_1.7A/","Lien")</f>
        <v>Lien</v>
      </c>
      <c r="G3" s="2" t="s">
        <v>10</v>
      </c>
      <c r="H3" s="4" t="str">
        <f t="shared" si="0"/>
        <v>OK</v>
      </c>
      <c r="I3" s="4" t="b">
        <v>0</v>
      </c>
      <c r="J3" s="4" t="str">
        <f t="shared" si="1"/>
        <v>OK</v>
      </c>
      <c r="K3" s="6" t="s">
        <v>48</v>
      </c>
      <c r="L3" s="8"/>
      <c r="M3" s="4" t="s">
        <v>80</v>
      </c>
      <c r="N3" s="4"/>
      <c r="O3" s="4"/>
    </row>
    <row r="4" spans="1:17" x14ac:dyDescent="0.2">
      <c r="A4" s="2" t="s">
        <v>33</v>
      </c>
      <c r="B4" s="2" t="s">
        <v>34</v>
      </c>
      <c r="C4" s="2">
        <v>0</v>
      </c>
      <c r="D4" s="2" t="b">
        <v>0</v>
      </c>
      <c r="E4" s="2">
        <v>1</v>
      </c>
      <c r="F4" s="5" t="str">
        <f>HYPERLINK("https://plone.unige.ch/EULER/technic/Composants//GROUPE_FROID/CONTROLE/Alimentation_24V_2.5A/","Lien")</f>
        <v>Lien</v>
      </c>
      <c r="G4" s="2" t="s">
        <v>10</v>
      </c>
      <c r="H4" s="4" t="str">
        <f t="shared" si="0"/>
        <v>OK</v>
      </c>
      <c r="I4" s="4" t="b">
        <v>0</v>
      </c>
      <c r="J4" s="4" t="str">
        <f t="shared" si="1"/>
        <v>OK</v>
      </c>
      <c r="K4" s="6" t="s">
        <v>45</v>
      </c>
      <c r="L4" s="8"/>
      <c r="M4" s="4" t="s">
        <v>80</v>
      </c>
      <c r="N4" t="s">
        <v>114</v>
      </c>
      <c r="O4" s="4"/>
    </row>
    <row r="5" spans="1:17" s="15" customFormat="1" ht="15" x14ac:dyDescent="0.25">
      <c r="A5" s="15" t="s">
        <v>33</v>
      </c>
      <c r="B5" s="15" t="s">
        <v>34</v>
      </c>
      <c r="F5" s="16"/>
      <c r="H5" s="15" t="str">
        <f>IF(OR(EXACT(G5,"-"),AND(C5&gt;0,OR(EXACT(G5,"Necam"),EXACT(G5,"Coralie"),EXACT(G5,"Observation")))),"OK","ATTENTION")</f>
        <v>ATTENTION</v>
      </c>
      <c r="J5" s="15" t="str">
        <f>IF(OR(EXACT(H5,"OK"),AND(EXACT(H5,"ATTENTION"),I5)),"OK","ATTENTION")</f>
        <v>OK</v>
      </c>
      <c r="K5" s="15" t="s">
        <v>45</v>
      </c>
      <c r="L5" s="17"/>
      <c r="M5" s="15" t="s">
        <v>80</v>
      </c>
      <c r="N5" s="15" t="s">
        <v>113</v>
      </c>
      <c r="O5" s="19"/>
    </row>
    <row r="6" spans="1:17" x14ac:dyDescent="0.2">
      <c r="A6" s="2" t="s">
        <v>29</v>
      </c>
      <c r="B6" s="2" t="s">
        <v>35</v>
      </c>
      <c r="C6" s="2">
        <v>0</v>
      </c>
      <c r="D6" s="2" t="b">
        <v>0</v>
      </c>
      <c r="E6" s="2">
        <v>1</v>
      </c>
      <c r="F6" s="3" t="str">
        <f>HYPERLINK("https://plone.unige.ch/EULER/technic/Composants//TELESCOPE/HARDWARE_INFORMATIQUE/Alimentation_24V_2.5A_Rack_HUB/","Lien")</f>
        <v>Lien</v>
      </c>
      <c r="G6" s="2" t="s">
        <v>11</v>
      </c>
      <c r="H6" s="4" t="str">
        <f t="shared" si="0"/>
        <v>ATTENTION</v>
      </c>
      <c r="I6" s="4" t="b">
        <v>0</v>
      </c>
      <c r="J6" s="4" t="str">
        <f t="shared" si="1"/>
        <v>ATTENTION</v>
      </c>
      <c r="K6" s="6" t="s">
        <v>45</v>
      </c>
      <c r="L6" s="8"/>
      <c r="M6" s="4" t="s">
        <v>80</v>
      </c>
      <c r="N6" s="4"/>
      <c r="O6" s="4"/>
    </row>
    <row r="7" spans="1:17" x14ac:dyDescent="0.2">
      <c r="A7" s="2" t="s">
        <v>27</v>
      </c>
      <c r="B7" s="2" t="s">
        <v>28</v>
      </c>
      <c r="C7" s="2">
        <v>0</v>
      </c>
      <c r="D7" s="2" t="b">
        <v>0</v>
      </c>
      <c r="E7" s="2">
        <v>1</v>
      </c>
      <c r="F7" s="3" t="str">
        <f>HYPERLINK("https://plone.unige.ch/EULER/technic/Composants//COUPOLE/HARDWARE_FLAPS/Alimentation_24V_10A_Moteurs/","Lien")</f>
        <v>Lien</v>
      </c>
      <c r="G7" s="2" t="s">
        <v>10</v>
      </c>
      <c r="H7" s="4" t="str">
        <f t="shared" si="0"/>
        <v>OK</v>
      </c>
      <c r="I7" s="4" t="b">
        <v>0</v>
      </c>
      <c r="J7" s="4" t="str">
        <f t="shared" si="1"/>
        <v>OK</v>
      </c>
      <c r="K7" s="6" t="s">
        <v>50</v>
      </c>
      <c r="L7" s="8"/>
      <c r="M7" s="6" t="s">
        <v>109</v>
      </c>
      <c r="N7" s="4"/>
      <c r="O7" s="4"/>
    </row>
    <row r="8" spans="1:17" x14ac:dyDescent="0.2">
      <c r="A8" s="2" t="s">
        <v>22</v>
      </c>
      <c r="B8" s="2" t="s">
        <v>23</v>
      </c>
      <c r="C8" s="2">
        <v>0</v>
      </c>
      <c r="D8" s="2" t="b">
        <v>0</v>
      </c>
      <c r="E8" s="2">
        <v>2</v>
      </c>
      <c r="F8" s="3" t="str">
        <f>HYPERLINK("https://plone.unige.ch/EULER/technic/Composants//COUPOLE/HARDWARE_VOLET-CIMIER/Alimentation_24V_0.75A_Bluetooth/","Lien")</f>
        <v>Lien</v>
      </c>
      <c r="G8" s="2" t="s">
        <v>10</v>
      </c>
      <c r="H8" s="4" t="str">
        <f t="shared" si="0"/>
        <v>OK</v>
      </c>
      <c r="I8" s="4" t="b">
        <v>0</v>
      </c>
      <c r="J8" s="4" t="str">
        <f t="shared" si="1"/>
        <v>OK</v>
      </c>
      <c r="K8" s="6" t="s">
        <v>47</v>
      </c>
      <c r="L8" s="8">
        <v>32.6</v>
      </c>
      <c r="M8" s="6" t="s">
        <v>89</v>
      </c>
      <c r="N8" s="4"/>
      <c r="O8" s="4"/>
    </row>
    <row r="9" spans="1:17" x14ac:dyDescent="0.2">
      <c r="A9" s="2" t="s">
        <v>25</v>
      </c>
      <c r="B9" s="2" t="s">
        <v>26</v>
      </c>
      <c r="C9" s="2">
        <v>0</v>
      </c>
      <c r="D9" s="2" t="b">
        <v>0</v>
      </c>
      <c r="E9" s="2">
        <v>1</v>
      </c>
      <c r="F9" s="3" t="str">
        <f>HYPERLINK("https://plone.unige.ch/EULER/technic/Composants//COUPOLE/CONTROLE_VOLET-CIMIER/Alimentation_24V_10A_Beckhoff/","Lien")</f>
        <v>Lien</v>
      </c>
      <c r="G9" s="2" t="s">
        <v>11</v>
      </c>
      <c r="H9" s="4" t="str">
        <f t="shared" si="0"/>
        <v>ATTENTION</v>
      </c>
      <c r="I9" s="4" t="b">
        <v>0</v>
      </c>
      <c r="J9" s="4" t="str">
        <f t="shared" si="1"/>
        <v>ATTENTION</v>
      </c>
      <c r="K9" s="6" t="s">
        <v>49</v>
      </c>
      <c r="L9" s="8">
        <v>130.72</v>
      </c>
      <c r="M9" s="6" t="s">
        <v>84</v>
      </c>
      <c r="N9" s="4"/>
      <c r="O9" s="4"/>
    </row>
    <row r="10" spans="1:17" x14ac:dyDescent="0.2">
      <c r="A10" s="2" t="s">
        <v>29</v>
      </c>
      <c r="B10" s="2" t="s">
        <v>30</v>
      </c>
      <c r="C10" s="2">
        <v>0</v>
      </c>
      <c r="D10" s="2" t="b">
        <v>0</v>
      </c>
      <c r="E10" s="2">
        <v>1</v>
      </c>
      <c r="F10" s="3" t="str">
        <f>HYPERLINK("https://plone.unige.ch/EULER/technic/Composants//TELESCOPE/HARDWARE_INFORMATIQUE/Alimentation_24V_10A_PLC/","Lien")</f>
        <v>Lien</v>
      </c>
      <c r="G10" s="2" t="s">
        <v>11</v>
      </c>
      <c r="H10" s="4" t="str">
        <f t="shared" si="0"/>
        <v>ATTENTION</v>
      </c>
      <c r="I10" s="4" t="b">
        <v>0</v>
      </c>
      <c r="J10" s="4" t="str">
        <f t="shared" si="1"/>
        <v>ATTENTION</v>
      </c>
      <c r="K10" s="6" t="s">
        <v>49</v>
      </c>
      <c r="L10" s="8">
        <v>130.72</v>
      </c>
      <c r="M10" s="6" t="s">
        <v>84</v>
      </c>
      <c r="N10" s="4"/>
      <c r="O10" s="4"/>
    </row>
    <row r="11" spans="1:17" x14ac:dyDescent="0.2">
      <c r="A11" s="2" t="s">
        <v>31</v>
      </c>
      <c r="B11" s="2" t="s">
        <v>32</v>
      </c>
      <c r="C11" s="2">
        <v>0</v>
      </c>
      <c r="D11" s="2" t="b">
        <v>0</v>
      </c>
      <c r="E11" s="2">
        <v>1</v>
      </c>
      <c r="F11" s="3" t="str">
        <f>HYPERLINK("https://plone.unige.ch/EULER/technic/Composants//TELESCOPE/SAFETY_et_HYDRAULIQUE/SAFETY/Alimentation_24V_10A_Rack_Hydraulique/","Lien")</f>
        <v>Lien</v>
      </c>
      <c r="G11" s="2" t="s">
        <v>11</v>
      </c>
      <c r="H11" s="4" t="str">
        <f t="shared" si="0"/>
        <v>ATTENTION</v>
      </c>
      <c r="I11" s="4" t="b">
        <v>0</v>
      </c>
      <c r="J11" s="4" t="str">
        <f t="shared" si="1"/>
        <v>ATTENTION</v>
      </c>
      <c r="K11" s="6" t="s">
        <v>49</v>
      </c>
      <c r="L11" s="8">
        <v>130.72</v>
      </c>
      <c r="M11" s="6" t="s">
        <v>84</v>
      </c>
      <c r="N11" s="4"/>
      <c r="O11" s="4"/>
    </row>
    <row r="12" spans="1:17" s="4" customFormat="1" x14ac:dyDescent="0.2">
      <c r="A12" s="2" t="s">
        <v>18</v>
      </c>
      <c r="B12" s="2" t="s">
        <v>21</v>
      </c>
      <c r="C12" s="2">
        <v>0</v>
      </c>
      <c r="D12" s="2" t="b">
        <v>0</v>
      </c>
      <c r="E12" s="2">
        <v>1</v>
      </c>
      <c r="F12" s="3" t="str">
        <f>HYPERLINK("https://plone.unige.ch/EULER/technic/Composants//SERVICES/RESEAU_ADAM_ETHERNET/GROUPEFROID/Alimentation_24V_0.6A/","Lien")</f>
        <v>Lien</v>
      </c>
      <c r="G12" s="2" t="s">
        <v>10</v>
      </c>
      <c r="H12" s="4" t="str">
        <f t="shared" si="0"/>
        <v>OK</v>
      </c>
      <c r="I12" s="4" t="b">
        <v>0</v>
      </c>
      <c r="J12" s="4" t="str">
        <f t="shared" si="1"/>
        <v>OK</v>
      </c>
      <c r="K12" s="6" t="s">
        <v>46</v>
      </c>
      <c r="L12" s="8"/>
      <c r="M12" s="6" t="s">
        <v>88</v>
      </c>
    </row>
    <row r="13" spans="1:17" ht="15" x14ac:dyDescent="0.25">
      <c r="A13" s="15" t="s">
        <v>116</v>
      </c>
      <c r="B13" s="15" t="s">
        <v>115</v>
      </c>
      <c r="C13" s="15"/>
      <c r="D13" s="15"/>
      <c r="E13" s="15"/>
      <c r="F13" s="16"/>
      <c r="G13" s="15"/>
      <c r="H13" s="15"/>
      <c r="I13" s="15"/>
      <c r="J13" s="15"/>
      <c r="K13" s="15" t="s">
        <v>45</v>
      </c>
      <c r="L13" s="17"/>
      <c r="M13" s="15" t="s">
        <v>79</v>
      </c>
      <c r="N13" s="15" t="s">
        <v>124</v>
      </c>
      <c r="O13" s="21">
        <v>44256</v>
      </c>
      <c r="Q13" s="18"/>
    </row>
    <row r="14" spans="1:17" s="4" customFormat="1" ht="15" x14ac:dyDescent="0.25">
      <c r="A14" s="15" t="s">
        <v>117</v>
      </c>
      <c r="B14" s="15" t="s">
        <v>115</v>
      </c>
      <c r="C14" s="15"/>
      <c r="D14" s="15"/>
      <c r="E14" s="15"/>
      <c r="F14" s="16"/>
      <c r="G14" s="15"/>
      <c r="H14" s="15"/>
      <c r="I14" s="15"/>
      <c r="J14" s="15"/>
      <c r="K14" s="15" t="s">
        <v>45</v>
      </c>
      <c r="L14" s="17"/>
      <c r="M14" s="15" t="s">
        <v>79</v>
      </c>
      <c r="N14" s="15" t="s">
        <v>124</v>
      </c>
      <c r="O14" s="21">
        <v>44256</v>
      </c>
    </row>
    <row r="15" spans="1:17" s="4" customFormat="1" ht="15" x14ac:dyDescent="0.25">
      <c r="A15" s="15" t="s">
        <v>118</v>
      </c>
      <c r="B15" s="15" t="s">
        <v>115</v>
      </c>
      <c r="C15" s="15"/>
      <c r="D15" s="15"/>
      <c r="E15" s="15"/>
      <c r="F15" s="16"/>
      <c r="G15" s="15"/>
      <c r="H15" s="15"/>
      <c r="I15" s="15"/>
      <c r="J15" s="15"/>
      <c r="K15" s="15" t="s">
        <v>45</v>
      </c>
      <c r="L15" s="17"/>
      <c r="M15" s="15" t="s">
        <v>79</v>
      </c>
      <c r="N15" s="15" t="s">
        <v>123</v>
      </c>
      <c r="O15" s="21">
        <v>44256</v>
      </c>
    </row>
    <row r="16" spans="1:17" s="4" customFormat="1" ht="15" x14ac:dyDescent="0.25">
      <c r="A16" s="15" t="s">
        <v>119</v>
      </c>
      <c r="B16" s="15" t="s">
        <v>115</v>
      </c>
      <c r="C16" s="15"/>
      <c r="D16" s="15"/>
      <c r="E16" s="15"/>
      <c r="F16" s="16"/>
      <c r="G16" s="15"/>
      <c r="H16" s="15"/>
      <c r="I16" s="15"/>
      <c r="J16" s="15"/>
      <c r="K16" s="15" t="s">
        <v>45</v>
      </c>
      <c r="L16" s="17"/>
      <c r="M16" s="15" t="s">
        <v>79</v>
      </c>
      <c r="N16" s="15" t="s">
        <v>123</v>
      </c>
      <c r="O16" s="21">
        <v>44256</v>
      </c>
    </row>
    <row r="17" spans="1:17" s="4" customFormat="1" ht="15" x14ac:dyDescent="0.25">
      <c r="A17" s="15" t="s">
        <v>120</v>
      </c>
      <c r="B17" s="15" t="s">
        <v>121</v>
      </c>
      <c r="C17" s="15"/>
      <c r="D17" s="15"/>
      <c r="E17" s="15"/>
      <c r="F17" s="16"/>
      <c r="G17" s="15"/>
      <c r="H17" s="15"/>
      <c r="I17" s="15"/>
      <c r="J17" s="15"/>
      <c r="K17" s="15" t="s">
        <v>122</v>
      </c>
      <c r="L17" s="17">
        <v>110</v>
      </c>
      <c r="M17" s="15" t="s">
        <v>109</v>
      </c>
      <c r="N17" s="15"/>
      <c r="O17" s="15"/>
      <c r="Q17" s="18"/>
    </row>
    <row r="18" spans="1:17" x14ac:dyDescent="0.2">
      <c r="A18" s="2"/>
      <c r="B18" s="2"/>
      <c r="C18" s="4"/>
      <c r="D18" s="4"/>
      <c r="E18" s="2"/>
      <c r="F18" s="3"/>
      <c r="G18" s="2"/>
      <c r="H18" s="4"/>
      <c r="I18" s="4"/>
      <c r="J18" s="4"/>
      <c r="K18" s="6"/>
      <c r="L18" s="8"/>
      <c r="M18" s="6"/>
    </row>
    <row r="19" spans="1:17" s="4" customFormat="1" x14ac:dyDescent="0.2">
      <c r="A19" s="2"/>
      <c r="B19" s="2"/>
      <c r="E19" s="2"/>
      <c r="F19" s="3"/>
      <c r="G19" s="2"/>
      <c r="K19" s="6"/>
      <c r="L19" s="8"/>
      <c r="M19" s="6"/>
    </row>
    <row r="20" spans="1:17" s="4" customFormat="1" x14ac:dyDescent="0.2">
      <c r="A20" s="2"/>
      <c r="B20" s="2"/>
      <c r="E20" s="2"/>
      <c r="F20" s="3"/>
      <c r="G20" s="2"/>
      <c r="K20" s="6"/>
      <c r="L20" s="8"/>
      <c r="M20" s="6"/>
    </row>
    <row r="21" spans="1:17" x14ac:dyDescent="0.2">
      <c r="A21" s="2"/>
      <c r="B21" s="2"/>
      <c r="C21" s="4"/>
      <c r="D21" s="4"/>
      <c r="E21" s="2"/>
      <c r="F21" s="3"/>
      <c r="G21" s="2"/>
      <c r="H21" s="4"/>
      <c r="I21" s="4"/>
      <c r="J21" s="4"/>
      <c r="K21" s="6"/>
      <c r="L21" s="8"/>
      <c r="M21" s="6"/>
    </row>
    <row r="22" spans="1:17" x14ac:dyDescent="0.2">
      <c r="A22" s="2"/>
      <c r="B22" s="2"/>
      <c r="C22" s="4"/>
      <c r="D22" s="4"/>
      <c r="E22" s="2"/>
      <c r="F22" s="3"/>
      <c r="G22" s="2"/>
      <c r="H22" s="4"/>
      <c r="I22" s="4"/>
      <c r="J22" s="4"/>
      <c r="K22" s="6"/>
      <c r="L22" s="8"/>
      <c r="M22" s="6"/>
    </row>
    <row r="23" spans="1:17" x14ac:dyDescent="0.2">
      <c r="A23" s="2"/>
      <c r="B23" s="2"/>
      <c r="C23" s="4"/>
      <c r="D23" s="4"/>
      <c r="E23" s="2"/>
      <c r="F23" s="3"/>
      <c r="G23" s="2"/>
      <c r="H23" s="4"/>
      <c r="I23" s="4"/>
      <c r="J23" s="4"/>
      <c r="K23" s="6"/>
      <c r="L23" s="8"/>
      <c r="M23" s="6"/>
    </row>
    <row r="24" spans="1:17" x14ac:dyDescent="0.2">
      <c r="B24" s="2"/>
      <c r="G24" t="s">
        <v>108</v>
      </c>
      <c r="I24" t="s">
        <v>85</v>
      </c>
    </row>
    <row r="25" spans="1:17" x14ac:dyDescent="0.2">
      <c r="K25" s="9" t="s">
        <v>88</v>
      </c>
      <c r="L25" s="4" t="s">
        <v>82</v>
      </c>
      <c r="M25" s="9" t="s">
        <v>81</v>
      </c>
    </row>
    <row r="26" spans="1:17" x14ac:dyDescent="0.2">
      <c r="K26" s="9" t="s">
        <v>80</v>
      </c>
      <c r="L26" t="s">
        <v>82</v>
      </c>
      <c r="M26" s="9" t="s">
        <v>83</v>
      </c>
    </row>
    <row r="28" spans="1:17" x14ac:dyDescent="0.2">
      <c r="C28" s="4"/>
      <c r="I28" t="s">
        <v>87</v>
      </c>
    </row>
    <row r="29" spans="1:17" x14ac:dyDescent="0.2">
      <c r="B29" s="4"/>
      <c r="K29" s="9" t="s">
        <v>79</v>
      </c>
    </row>
    <row r="30" spans="1:17" x14ac:dyDescent="0.2">
      <c r="K30" s="9" t="s">
        <v>86</v>
      </c>
    </row>
    <row r="34" spans="1:8" x14ac:dyDescent="0.2">
      <c r="B34" t="s">
        <v>99</v>
      </c>
      <c r="C34" t="s">
        <v>101</v>
      </c>
      <c r="G34" t="s">
        <v>102</v>
      </c>
    </row>
    <row r="35" spans="1:8" x14ac:dyDescent="0.2">
      <c r="C35" t="s">
        <v>90</v>
      </c>
      <c r="E35" s="10" t="s">
        <v>95</v>
      </c>
      <c r="F35" s="11">
        <v>26</v>
      </c>
      <c r="H35" t="s">
        <v>105</v>
      </c>
    </row>
    <row r="36" spans="1:8" ht="15" x14ac:dyDescent="0.25">
      <c r="E36" s="12" t="s">
        <v>91</v>
      </c>
      <c r="F36" s="13">
        <v>34</v>
      </c>
      <c r="H36" t="s">
        <v>106</v>
      </c>
    </row>
    <row r="37" spans="1:8" ht="15" x14ac:dyDescent="0.25">
      <c r="E37" s="12" t="s">
        <v>92</v>
      </c>
      <c r="F37" s="13">
        <v>42.5</v>
      </c>
      <c r="H37" t="s">
        <v>107</v>
      </c>
    </row>
    <row r="38" spans="1:8" x14ac:dyDescent="0.2">
      <c r="E38" t="s">
        <v>93</v>
      </c>
      <c r="F38" s="11">
        <v>53</v>
      </c>
      <c r="H38" t="s">
        <v>94</v>
      </c>
    </row>
    <row r="39" spans="1:8" x14ac:dyDescent="0.2">
      <c r="E39" t="s">
        <v>94</v>
      </c>
      <c r="F39" s="11">
        <v>60</v>
      </c>
    </row>
    <row r="40" spans="1:8" x14ac:dyDescent="0.2">
      <c r="F40" s="11"/>
    </row>
    <row r="41" spans="1:8" x14ac:dyDescent="0.2">
      <c r="C41" t="s">
        <v>96</v>
      </c>
      <c r="E41" t="s">
        <v>104</v>
      </c>
      <c r="F41" s="11">
        <v>55</v>
      </c>
      <c r="H41" t="s">
        <v>103</v>
      </c>
    </row>
    <row r="42" spans="1:8" ht="15" x14ac:dyDescent="0.25">
      <c r="E42" s="12" t="s">
        <v>94</v>
      </c>
      <c r="F42" s="13">
        <v>77</v>
      </c>
      <c r="H42" t="s">
        <v>97</v>
      </c>
    </row>
    <row r="43" spans="1:8" ht="15" x14ac:dyDescent="0.25">
      <c r="E43" s="12" t="s">
        <v>97</v>
      </c>
      <c r="F43" s="13">
        <v>130</v>
      </c>
    </row>
    <row r="44" spans="1:8" x14ac:dyDescent="0.2">
      <c r="E44" t="s">
        <v>98</v>
      </c>
      <c r="F44" s="11">
        <v>196</v>
      </c>
    </row>
    <row r="48" spans="1:8" x14ac:dyDescent="0.2">
      <c r="A48" s="20" t="s">
        <v>110</v>
      </c>
      <c r="B48" t="s">
        <v>111</v>
      </c>
    </row>
    <row r="50" spans="2:8" x14ac:dyDescent="0.2">
      <c r="B50" s="6" t="s">
        <v>88</v>
      </c>
      <c r="D50">
        <v>1</v>
      </c>
      <c r="E50" s="8">
        <v>34</v>
      </c>
      <c r="F50" s="8">
        <f>D50*E50</f>
        <v>34</v>
      </c>
      <c r="H50" s="18">
        <v>44136</v>
      </c>
    </row>
    <row r="51" spans="2:8" x14ac:dyDescent="0.2">
      <c r="B51" t="s">
        <v>79</v>
      </c>
      <c r="D51">
        <v>1</v>
      </c>
      <c r="E51" s="8">
        <v>77</v>
      </c>
      <c r="F51" s="8">
        <f t="shared" ref="F51:F60" si="2">D51*E51</f>
        <v>77</v>
      </c>
      <c r="H51" s="18">
        <v>44136</v>
      </c>
    </row>
    <row r="52" spans="2:8" s="4" customFormat="1" x14ac:dyDescent="0.2">
      <c r="E52" s="8"/>
      <c r="F52" s="8"/>
      <c r="H52" s="18"/>
    </row>
    <row r="53" spans="2:8" s="4" customFormat="1" ht="15" x14ac:dyDescent="0.25">
      <c r="B53" s="15" t="s">
        <v>80</v>
      </c>
      <c r="C53" s="15"/>
      <c r="D53" s="15">
        <v>2</v>
      </c>
      <c r="E53" s="17">
        <v>42.5</v>
      </c>
      <c r="F53" s="17">
        <f t="shared" ref="F53" si="3">D53*E53</f>
        <v>85</v>
      </c>
      <c r="G53" s="15"/>
      <c r="H53" s="21">
        <v>44256</v>
      </c>
    </row>
    <row r="54" spans="2:8" x14ac:dyDescent="0.2">
      <c r="E54" s="8"/>
      <c r="F54" s="8">
        <f t="shared" si="2"/>
        <v>0</v>
      </c>
    </row>
    <row r="55" spans="2:8" x14ac:dyDescent="0.2">
      <c r="B55" t="s">
        <v>112</v>
      </c>
      <c r="E55" s="8"/>
      <c r="F55" s="8">
        <f t="shared" si="2"/>
        <v>0</v>
      </c>
    </row>
    <row r="56" spans="2:8" x14ac:dyDescent="0.2">
      <c r="E56" s="8"/>
      <c r="F56" s="8">
        <f t="shared" si="2"/>
        <v>0</v>
      </c>
    </row>
    <row r="57" spans="2:8" x14ac:dyDescent="0.2">
      <c r="B57" s="6" t="s">
        <v>88</v>
      </c>
      <c r="D57">
        <v>1</v>
      </c>
      <c r="E57" s="8">
        <v>34</v>
      </c>
      <c r="F57" s="8">
        <f t="shared" si="2"/>
        <v>34</v>
      </c>
      <c r="H57" s="18">
        <v>44136</v>
      </c>
    </row>
    <row r="58" spans="2:8" x14ac:dyDescent="0.2">
      <c r="B58" s="6" t="s">
        <v>109</v>
      </c>
      <c r="D58">
        <v>2</v>
      </c>
      <c r="E58" s="8">
        <v>130</v>
      </c>
      <c r="F58" s="8">
        <f t="shared" si="2"/>
        <v>260</v>
      </c>
      <c r="H58" s="18">
        <v>44136</v>
      </c>
    </row>
    <row r="59" spans="2:8" x14ac:dyDescent="0.2">
      <c r="B59" s="4" t="s">
        <v>80</v>
      </c>
      <c r="D59">
        <v>2</v>
      </c>
      <c r="E59" s="8">
        <v>42.5</v>
      </c>
      <c r="F59" s="8">
        <f t="shared" si="2"/>
        <v>85</v>
      </c>
      <c r="H59" s="18">
        <v>44136</v>
      </c>
    </row>
    <row r="60" spans="2:8" x14ac:dyDescent="0.2">
      <c r="B60" t="s">
        <v>79</v>
      </c>
      <c r="D60">
        <v>1</v>
      </c>
      <c r="E60" s="8">
        <v>77</v>
      </c>
      <c r="F60" s="8">
        <f t="shared" si="2"/>
        <v>77</v>
      </c>
      <c r="H60" s="18">
        <v>44136</v>
      </c>
    </row>
    <row r="66" spans="6:6" ht="15" x14ac:dyDescent="0.25">
      <c r="F66" s="14">
        <f>SUM(F50:F60)</f>
        <v>652</v>
      </c>
    </row>
  </sheetData>
  <conditionalFormatting sqref="C2:D4 C6:D11 C13:D17">
    <cfRule type="cellIs" dxfId="31" priority="11" operator="lessThan">
      <formula>1</formula>
    </cfRule>
  </conditionalFormatting>
  <conditionalFormatting sqref="H2:H4 J2:J4 H6:H11 J6:J11 J13:J17 H13:H17">
    <cfRule type="cellIs" dxfId="30" priority="12" operator="equal">
      <formula>"OK"</formula>
    </cfRule>
  </conditionalFormatting>
  <conditionalFormatting sqref="H2:H4 J2:J4 H6:H11 J6:J11 J13:J17 H13:H17">
    <cfRule type="notContainsText" dxfId="29" priority="13" operator="notContains" text="OK">
      <formula>ISERROR(SEARCH(("OK"),(H2)))</formula>
    </cfRule>
  </conditionalFormatting>
  <conditionalFormatting sqref="C2:D4 C6:D11 C13:D17">
    <cfRule type="cellIs" dxfId="28" priority="14" operator="greaterThan">
      <formula>0</formula>
    </cfRule>
  </conditionalFormatting>
  <conditionalFormatting sqref="E2:E11 E13:E23">
    <cfRule type="cellIs" dxfId="27" priority="15" operator="greaterThan">
      <formula>1</formula>
    </cfRule>
  </conditionalFormatting>
  <conditionalFormatting sqref="C1:D1">
    <cfRule type="cellIs" dxfId="26" priority="6" operator="lessThan">
      <formula>1</formula>
    </cfRule>
  </conditionalFormatting>
  <conditionalFormatting sqref="H1 J1">
    <cfRule type="cellIs" dxfId="25" priority="7" operator="equal">
      <formula>"OK"</formula>
    </cfRule>
  </conditionalFormatting>
  <conditionalFormatting sqref="H1 J1">
    <cfRule type="notContainsText" dxfId="24" priority="8" operator="notContains" text="OK">
      <formula>ISERROR(SEARCH(("OK"),(H1)))</formula>
    </cfRule>
  </conditionalFormatting>
  <conditionalFormatting sqref="C1:D1">
    <cfRule type="cellIs" dxfId="23" priority="9" operator="greaterThan">
      <formula>0</formula>
    </cfRule>
  </conditionalFormatting>
  <conditionalFormatting sqref="E1">
    <cfRule type="cellIs" dxfId="22" priority="10" operator="greaterThan">
      <formula>1</formula>
    </cfRule>
  </conditionalFormatting>
  <conditionalFormatting sqref="C12:D12">
    <cfRule type="cellIs" dxfId="21" priority="1" operator="lessThan">
      <formula>1</formula>
    </cfRule>
  </conditionalFormatting>
  <conditionalFormatting sqref="H12 J12">
    <cfRule type="cellIs" dxfId="20" priority="2" operator="equal">
      <formula>"OK"</formula>
    </cfRule>
  </conditionalFormatting>
  <conditionalFormatting sqref="H12 J12">
    <cfRule type="notContainsText" dxfId="19" priority="3" operator="notContains" text="OK">
      <formula>ISERROR(SEARCH(("OK"),(H12)))</formula>
    </cfRule>
  </conditionalFormatting>
  <conditionalFormatting sqref="C12:D12">
    <cfRule type="cellIs" dxfId="18" priority="4" operator="greaterThan">
      <formula>0</formula>
    </cfRule>
  </conditionalFormatting>
  <conditionalFormatting sqref="E12">
    <cfRule type="cellIs" dxfId="17" priority="5" operator="greaterThan">
      <formula>1</formula>
    </cfRule>
  </conditionalFormatting>
  <dataValidations count="1">
    <dataValidation type="list" allowBlank="1" showErrorMessage="1" sqref="G2:G23">
      <formula1>"Observation,Coralie,Necam,-"</formula1>
    </dataValidation>
  </dataValidations>
  <hyperlinks>
    <hyperlink ref="K26" r:id="rId1" display="https://www.phoenixcontact.com/online/portal/ch/?uri=pxc-oc-itemdetail:pid=1088491&amp;library=chfr&amp;pcck=P-22-03-04-01&amp;tab=1&amp;selectedCategory=ALL"/>
    <hyperlink ref="K30" r:id="rId2" display="https://www.phoenixcontact.com/online/portal/ch/?uri=pxc-oc-itemdetail:pid=2903149&amp;library=chfr&amp;pcck=P-22-03-02-03&amp;tab=1&amp;selectedCategory=ALL"/>
    <hyperlink ref="K29" r:id="rId3" display="https://www.phoenixcontact.com/online/portal/ch/?uri=pxc-oc-itemdetail:pid=2903148&amp;library=chfr&amp;pcck=P-22-03-02-03&amp;tab=1&amp;selectedCategory=ALL"/>
    <hyperlink ref="K25" r:id="rId4" display="https://www.phoenixcontact.com/online/portal/ch/?uri=pxc-oc-itemdetail:pid=1088494&amp;library=chfr&amp;pcck=P-22-03-04-01&amp;tab=1&amp;selectedCategory=ALL"/>
    <hyperlink ref="M26" r:id="rId5" display="https://www.phoenixcontact.com/online/portal/ch/?uri=pxc-oc-itemdetail:pid=2868651&amp;library=chfr&amp;pcck=P-22-03-04-01&amp;tab=1&amp;selectedCategory=ALL"/>
    <hyperlink ref="M25" r:id="rId6" display="https://www.phoenixcontact.com/online/portal/ch/?uri=pxc-oc-itemdetail:pid=2868635&amp;library=chfr&amp;pcck=P-22-03-04-01&amp;tab=1&amp;selectedCategory=ALL"/>
  </hyperlinks>
  <pageMargins left="0.7" right="0.7" top="0.75" bottom="0.75" header="0.3" footer="0.3"/>
  <pageSetup paperSize="9" orientation="portrait" horizontalDpi="4294967293" verticalDpi="0" r:id="rId7"/>
  <legacyDrawing r:id="rId8"/>
  <tableParts count="1">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zoomScale="85" zoomScaleNormal="85" workbookViewId="0">
      <selection sqref="A1:H1"/>
    </sheetView>
  </sheetViews>
  <sheetFormatPr baseColWidth="10" defaultRowHeight="12.75" x14ac:dyDescent="0.2"/>
  <cols>
    <col min="1" max="1" width="16.140625" style="22" bestFit="1" customWidth="1"/>
    <col min="2" max="2" width="27.28515625" style="22" bestFit="1" customWidth="1"/>
    <col min="3" max="3" width="24" style="22" bestFit="1" customWidth="1"/>
    <col min="4" max="4" width="21.42578125" style="22" bestFit="1" customWidth="1"/>
    <col min="5" max="5" width="29.140625" style="25" customWidth="1"/>
    <col min="6" max="6" width="39.140625" style="22" bestFit="1" customWidth="1"/>
    <col min="7" max="7" width="25" style="22" bestFit="1" customWidth="1"/>
    <col min="8" max="8" width="27.42578125" style="22" bestFit="1" customWidth="1"/>
    <col min="9" max="16384" width="11.42578125" style="22"/>
  </cols>
  <sheetData>
    <row r="1" spans="1:8" ht="21" customHeight="1" x14ac:dyDescent="0.2">
      <c r="A1" s="26" t="s">
        <v>127</v>
      </c>
      <c r="B1" s="27"/>
      <c r="C1" s="27"/>
      <c r="D1" s="27"/>
      <c r="E1" s="27"/>
      <c r="F1" s="27"/>
      <c r="G1" s="27"/>
      <c r="H1" s="28"/>
    </row>
    <row r="2" spans="1:8" ht="37.5" x14ac:dyDescent="0.2">
      <c r="A2" s="23" t="s">
        <v>128</v>
      </c>
      <c r="B2" s="23" t="s">
        <v>129</v>
      </c>
      <c r="C2" s="23" t="s">
        <v>130</v>
      </c>
      <c r="D2" s="23" t="s">
        <v>131</v>
      </c>
      <c r="E2" s="24" t="s">
        <v>132</v>
      </c>
      <c r="F2" s="23" t="s">
        <v>133</v>
      </c>
      <c r="G2" s="23" t="s">
        <v>134</v>
      </c>
      <c r="H2" s="23" t="s">
        <v>135</v>
      </c>
    </row>
    <row r="3" spans="1:8" x14ac:dyDescent="0.2">
      <c r="A3" s="27" t="s">
        <v>136</v>
      </c>
      <c r="B3" s="22" t="s">
        <v>137</v>
      </c>
      <c r="C3" s="27" t="s">
        <v>138</v>
      </c>
      <c r="D3" s="27" t="s">
        <v>139</v>
      </c>
      <c r="E3" s="30" t="s">
        <v>140</v>
      </c>
      <c r="F3" s="27" t="s">
        <v>141</v>
      </c>
      <c r="G3" s="27" t="s">
        <v>142</v>
      </c>
      <c r="H3" s="27" t="s">
        <v>143</v>
      </c>
    </row>
    <row r="4" spans="1:8" x14ac:dyDescent="0.2">
      <c r="A4" s="27"/>
      <c r="B4" s="22" t="s">
        <v>144</v>
      </c>
      <c r="C4" s="27"/>
      <c r="D4" s="27"/>
      <c r="E4" s="30"/>
      <c r="F4" s="27"/>
      <c r="G4" s="27"/>
      <c r="H4" s="29"/>
    </row>
    <row r="5" spans="1:8" x14ac:dyDescent="0.2">
      <c r="A5" s="27"/>
      <c r="B5" s="22" t="s">
        <v>145</v>
      </c>
      <c r="C5" s="27"/>
      <c r="D5" s="27" t="s">
        <v>146</v>
      </c>
      <c r="E5" s="30" t="s">
        <v>147</v>
      </c>
      <c r="F5" s="27" t="s">
        <v>148</v>
      </c>
      <c r="G5" s="27" t="s">
        <v>149</v>
      </c>
      <c r="H5" s="27" t="s">
        <v>150</v>
      </c>
    </row>
    <row r="6" spans="1:8" x14ac:dyDescent="0.2">
      <c r="A6" s="27"/>
      <c r="B6" s="22" t="s">
        <v>151</v>
      </c>
      <c r="C6" s="27"/>
      <c r="D6" s="27"/>
      <c r="E6" s="30"/>
      <c r="F6" s="27"/>
      <c r="G6" s="27"/>
      <c r="H6" s="29"/>
    </row>
    <row r="7" spans="1:8" x14ac:dyDescent="0.2">
      <c r="A7" s="27"/>
      <c r="B7" s="22" t="s">
        <v>152</v>
      </c>
      <c r="C7" s="27"/>
      <c r="D7" s="27"/>
      <c r="E7" s="30"/>
      <c r="F7" s="27"/>
      <c r="G7" s="27"/>
      <c r="H7" s="29"/>
    </row>
    <row r="8" spans="1:8" x14ac:dyDescent="0.2">
      <c r="A8" s="27"/>
      <c r="B8" s="22" t="s">
        <v>153</v>
      </c>
      <c r="C8" s="27"/>
      <c r="D8" s="27"/>
      <c r="E8" s="30"/>
      <c r="F8" s="27"/>
      <c r="G8" s="27"/>
      <c r="H8" s="29"/>
    </row>
    <row r="9" spans="1:8" x14ac:dyDescent="0.2">
      <c r="A9" s="27"/>
      <c r="B9" s="22" t="s">
        <v>154</v>
      </c>
      <c r="C9" s="27"/>
      <c r="D9" s="27"/>
      <c r="E9" s="30"/>
      <c r="F9" s="27"/>
      <c r="G9" s="27"/>
      <c r="H9" s="29"/>
    </row>
    <row r="10" spans="1:8" x14ac:dyDescent="0.2">
      <c r="A10" s="27"/>
      <c r="B10" s="22" t="s">
        <v>155</v>
      </c>
      <c r="C10" s="27"/>
      <c r="D10" s="27"/>
      <c r="E10" s="30"/>
      <c r="F10" s="27"/>
      <c r="G10" s="27"/>
      <c r="H10" s="29"/>
    </row>
    <row r="11" spans="1:8" x14ac:dyDescent="0.2">
      <c r="A11" s="27"/>
      <c r="B11" s="22" t="s">
        <v>156</v>
      </c>
      <c r="C11" s="27"/>
      <c r="D11" s="27"/>
      <c r="E11" s="30"/>
      <c r="F11" s="27"/>
      <c r="G11" s="27"/>
      <c r="H11" s="29"/>
    </row>
    <row r="12" spans="1:8" x14ac:dyDescent="0.2">
      <c r="A12" s="27"/>
      <c r="B12" s="22" t="s">
        <v>157</v>
      </c>
      <c r="C12" s="27"/>
      <c r="D12" s="27"/>
      <c r="E12" s="30"/>
      <c r="F12" s="27"/>
      <c r="G12" s="27"/>
      <c r="H12" s="29"/>
    </row>
    <row r="13" spans="1:8" x14ac:dyDescent="0.2">
      <c r="A13" s="27"/>
      <c r="B13" s="22" t="s">
        <v>158</v>
      </c>
      <c r="C13" s="27"/>
      <c r="D13" s="27"/>
      <c r="E13" s="30"/>
      <c r="F13" s="27"/>
      <c r="G13" s="27"/>
      <c r="H13" s="29"/>
    </row>
    <row r="14" spans="1:8" x14ac:dyDescent="0.2">
      <c r="A14" s="27"/>
      <c r="B14" s="22" t="s">
        <v>159</v>
      </c>
      <c r="C14" s="27"/>
      <c r="D14" s="27"/>
      <c r="E14" s="30"/>
      <c r="F14" s="27"/>
      <c r="G14" s="27"/>
      <c r="H14" s="29"/>
    </row>
    <row r="15" spans="1:8" x14ac:dyDescent="0.2">
      <c r="A15" s="27"/>
      <c r="B15" s="22" t="s">
        <v>160</v>
      </c>
      <c r="C15" s="27"/>
      <c r="D15" s="27"/>
      <c r="E15" s="30"/>
      <c r="F15" s="27"/>
      <c r="G15" s="27"/>
      <c r="H15" s="29"/>
    </row>
    <row r="16" spans="1:8" x14ac:dyDescent="0.2">
      <c r="A16" s="27"/>
      <c r="B16" s="22" t="s">
        <v>161</v>
      </c>
      <c r="C16" s="27"/>
      <c r="D16" s="27"/>
      <c r="E16" s="30"/>
      <c r="F16" s="27"/>
      <c r="G16" s="27"/>
      <c r="H16" s="29"/>
    </row>
    <row r="17" spans="1:8" x14ac:dyDescent="0.2">
      <c r="A17" s="27"/>
      <c r="B17" s="22" t="s">
        <v>162</v>
      </c>
      <c r="C17" s="27"/>
      <c r="D17" s="27"/>
      <c r="E17" s="30"/>
      <c r="F17" s="27"/>
      <c r="G17" s="27"/>
      <c r="H17" s="29"/>
    </row>
    <row r="18" spans="1:8" x14ac:dyDescent="0.2">
      <c r="A18" s="27"/>
      <c r="B18" s="22" t="s">
        <v>163</v>
      </c>
      <c r="C18" s="27"/>
      <c r="D18" s="27"/>
      <c r="E18" s="30"/>
      <c r="F18" s="27"/>
      <c r="G18" s="27"/>
      <c r="H18" s="29"/>
    </row>
    <row r="19" spans="1:8" x14ac:dyDescent="0.2">
      <c r="A19" s="27"/>
      <c r="B19" s="22" t="s">
        <v>164</v>
      </c>
      <c r="C19" s="27"/>
      <c r="D19" s="22" t="s">
        <v>165</v>
      </c>
      <c r="E19" s="25" t="s">
        <v>166</v>
      </c>
      <c r="F19" s="22" t="s">
        <v>167</v>
      </c>
      <c r="G19" s="22" t="s">
        <v>168</v>
      </c>
      <c r="H19" s="22" t="s">
        <v>169</v>
      </c>
    </row>
    <row r="20" spans="1:8" x14ac:dyDescent="0.2">
      <c r="A20" s="27"/>
      <c r="B20" s="22" t="s">
        <v>170</v>
      </c>
      <c r="C20" s="27"/>
      <c r="D20" s="27" t="s">
        <v>171</v>
      </c>
      <c r="E20" s="30" t="s">
        <v>172</v>
      </c>
      <c r="F20" s="27" t="s">
        <v>173</v>
      </c>
      <c r="G20" s="27" t="s">
        <v>174</v>
      </c>
      <c r="H20" s="27" t="s">
        <v>150</v>
      </c>
    </row>
    <row r="21" spans="1:8" x14ac:dyDescent="0.2">
      <c r="A21" s="27"/>
      <c r="B21" s="22" t="s">
        <v>175</v>
      </c>
      <c r="C21" s="27"/>
      <c r="D21" s="27"/>
      <c r="E21" s="30"/>
      <c r="F21" s="27"/>
      <c r="G21" s="27"/>
      <c r="H21" s="29"/>
    </row>
    <row r="22" spans="1:8" x14ac:dyDescent="0.2">
      <c r="A22" s="27"/>
      <c r="B22" s="22" t="s">
        <v>176</v>
      </c>
      <c r="C22" s="27"/>
      <c r="D22" s="27"/>
      <c r="E22" s="30"/>
      <c r="F22" s="27"/>
      <c r="G22" s="27"/>
      <c r="H22" s="29"/>
    </row>
    <row r="23" spans="1:8" x14ac:dyDescent="0.2">
      <c r="A23" s="27"/>
      <c r="B23" s="22" t="s">
        <v>177</v>
      </c>
      <c r="C23" s="27"/>
      <c r="D23" s="27"/>
      <c r="E23" s="30"/>
      <c r="F23" s="27"/>
      <c r="G23" s="27"/>
      <c r="H23" s="29"/>
    </row>
    <row r="24" spans="1:8" x14ac:dyDescent="0.2">
      <c r="A24" s="27"/>
      <c r="B24" s="22" t="s">
        <v>178</v>
      </c>
      <c r="C24" s="27"/>
      <c r="D24" s="27"/>
      <c r="E24" s="30"/>
      <c r="F24" s="27"/>
      <c r="G24" s="27"/>
      <c r="H24" s="29"/>
    </row>
    <row r="25" spans="1:8" x14ac:dyDescent="0.2">
      <c r="A25" s="27"/>
      <c r="B25" s="22" t="s">
        <v>179</v>
      </c>
      <c r="C25" s="27"/>
      <c r="D25" s="27"/>
      <c r="E25" s="30"/>
      <c r="F25" s="27"/>
      <c r="G25" s="27"/>
      <c r="H25" s="29"/>
    </row>
    <row r="26" spans="1:8" x14ac:dyDescent="0.2">
      <c r="A26" s="27"/>
      <c r="B26" s="22" t="s">
        <v>180</v>
      </c>
      <c r="C26" s="27"/>
      <c r="D26" s="27"/>
      <c r="E26" s="30"/>
      <c r="F26" s="27"/>
      <c r="G26" s="27"/>
      <c r="H26" s="29"/>
    </row>
    <row r="27" spans="1:8" x14ac:dyDescent="0.2">
      <c r="A27" s="27"/>
      <c r="B27" s="22" t="s">
        <v>181</v>
      </c>
      <c r="C27" s="27"/>
      <c r="D27" s="27"/>
      <c r="E27" s="30"/>
      <c r="F27" s="27"/>
      <c r="G27" s="27"/>
      <c r="H27" s="29"/>
    </row>
    <row r="28" spans="1:8" x14ac:dyDescent="0.2">
      <c r="A28" s="27"/>
      <c r="B28" s="22" t="s">
        <v>182</v>
      </c>
      <c r="C28" s="27"/>
      <c r="D28" s="27"/>
      <c r="E28" s="30"/>
      <c r="F28" s="27"/>
      <c r="G28" s="27"/>
      <c r="H28" s="29"/>
    </row>
    <row r="29" spans="1:8" x14ac:dyDescent="0.2">
      <c r="A29" s="27"/>
      <c r="B29" s="22" t="s">
        <v>183</v>
      </c>
      <c r="C29" s="27"/>
      <c r="D29" s="27"/>
      <c r="E29" s="30"/>
      <c r="F29" s="27"/>
      <c r="G29" s="27"/>
      <c r="H29" s="29"/>
    </row>
    <row r="30" spans="1:8" x14ac:dyDescent="0.2">
      <c r="A30" s="27"/>
      <c r="B30" s="22" t="s">
        <v>184</v>
      </c>
      <c r="C30" s="27"/>
      <c r="D30" s="27"/>
      <c r="E30" s="30"/>
      <c r="F30" s="27"/>
      <c r="G30" s="27"/>
      <c r="H30" s="29"/>
    </row>
    <row r="31" spans="1:8" x14ac:dyDescent="0.2">
      <c r="A31" s="27"/>
      <c r="B31" s="22" t="s">
        <v>185</v>
      </c>
      <c r="C31" s="27"/>
      <c r="D31" s="22" t="s">
        <v>186</v>
      </c>
      <c r="E31" s="25" t="s">
        <v>172</v>
      </c>
      <c r="F31" s="22" t="s">
        <v>187</v>
      </c>
      <c r="G31" s="22" t="s">
        <v>188</v>
      </c>
      <c r="H31" s="22" t="s">
        <v>189</v>
      </c>
    </row>
    <row r="32" spans="1:8" x14ac:dyDescent="0.2">
      <c r="A32" s="27"/>
      <c r="B32" s="22" t="s">
        <v>190</v>
      </c>
      <c r="C32" s="27" t="s">
        <v>191</v>
      </c>
      <c r="D32" s="27" t="s">
        <v>192</v>
      </c>
      <c r="E32" s="30" t="s">
        <v>193</v>
      </c>
      <c r="F32" s="27" t="s">
        <v>194</v>
      </c>
      <c r="G32" s="27" t="s">
        <v>195</v>
      </c>
      <c r="H32" s="27" t="s">
        <v>196</v>
      </c>
    </row>
    <row r="33" spans="1:8" x14ac:dyDescent="0.2">
      <c r="A33" s="27"/>
      <c r="B33" s="22" t="s">
        <v>197</v>
      </c>
      <c r="C33" s="27"/>
      <c r="D33" s="27"/>
      <c r="E33" s="30"/>
      <c r="F33" s="27"/>
      <c r="G33" s="27"/>
      <c r="H33" s="29"/>
    </row>
    <row r="34" spans="1:8" x14ac:dyDescent="0.2">
      <c r="A34" s="27"/>
      <c r="B34" s="22" t="s">
        <v>198</v>
      </c>
      <c r="C34" s="27"/>
      <c r="D34" s="27"/>
      <c r="E34" s="30"/>
      <c r="F34" s="27"/>
      <c r="G34" s="27"/>
      <c r="H34" s="29"/>
    </row>
    <row r="35" spans="1:8" x14ac:dyDescent="0.2">
      <c r="A35" s="27"/>
      <c r="B35" s="22" t="s">
        <v>199</v>
      </c>
      <c r="C35" s="27"/>
      <c r="D35" s="27"/>
      <c r="E35" s="30"/>
      <c r="F35" s="27"/>
      <c r="G35" s="27"/>
      <c r="H35" s="29"/>
    </row>
    <row r="36" spans="1:8" x14ac:dyDescent="0.2">
      <c r="A36" s="27"/>
      <c r="B36" s="22" t="s">
        <v>200</v>
      </c>
      <c r="C36" s="27"/>
      <c r="D36" s="27"/>
      <c r="E36" s="30"/>
      <c r="F36" s="27"/>
      <c r="G36" s="27"/>
      <c r="H36" s="29"/>
    </row>
    <row r="37" spans="1:8" x14ac:dyDescent="0.2">
      <c r="A37" s="27"/>
      <c r="B37" s="22" t="s">
        <v>201</v>
      </c>
      <c r="C37" s="27"/>
      <c r="D37" s="27"/>
      <c r="E37" s="30"/>
      <c r="F37" s="27"/>
      <c r="G37" s="27"/>
      <c r="H37" s="29"/>
    </row>
    <row r="38" spans="1:8" x14ac:dyDescent="0.2">
      <c r="A38" s="27"/>
      <c r="B38" s="22" t="s">
        <v>202</v>
      </c>
      <c r="C38" s="27" t="s">
        <v>203</v>
      </c>
      <c r="D38" s="22" t="s">
        <v>204</v>
      </c>
      <c r="E38" s="25" t="s">
        <v>205</v>
      </c>
      <c r="F38" s="22" t="s">
        <v>206</v>
      </c>
      <c r="G38" s="22" t="s">
        <v>207</v>
      </c>
      <c r="H38" s="22" t="s">
        <v>169</v>
      </c>
    </row>
    <row r="39" spans="1:8" x14ac:dyDescent="0.2">
      <c r="A39" s="27"/>
      <c r="B39" s="22" t="s">
        <v>208</v>
      </c>
      <c r="C39" s="27"/>
      <c r="D39" s="22" t="s">
        <v>209</v>
      </c>
      <c r="E39" s="25" t="s">
        <v>210</v>
      </c>
      <c r="F39" s="27" t="s">
        <v>211</v>
      </c>
      <c r="G39" s="27" t="s">
        <v>212</v>
      </c>
      <c r="H39" s="27" t="s">
        <v>213</v>
      </c>
    </row>
    <row r="40" spans="1:8" x14ac:dyDescent="0.2">
      <c r="A40" s="27"/>
      <c r="B40" s="22" t="s">
        <v>214</v>
      </c>
      <c r="C40" s="27"/>
      <c r="D40" s="27" t="s">
        <v>192</v>
      </c>
      <c r="E40" s="30" t="s">
        <v>215</v>
      </c>
      <c r="F40" s="27"/>
      <c r="G40" s="27"/>
      <c r="H40" s="29"/>
    </row>
    <row r="41" spans="1:8" x14ac:dyDescent="0.2">
      <c r="A41" s="27"/>
      <c r="B41" s="22" t="s">
        <v>216</v>
      </c>
      <c r="C41" s="27"/>
      <c r="D41" s="27"/>
      <c r="E41" s="30"/>
      <c r="F41" s="27"/>
      <c r="G41" s="27"/>
      <c r="H41" s="29"/>
    </row>
    <row r="42" spans="1:8" x14ac:dyDescent="0.2">
      <c r="A42" s="27" t="s">
        <v>217</v>
      </c>
      <c r="B42" s="22" t="s">
        <v>218</v>
      </c>
      <c r="C42" s="27"/>
      <c r="D42" s="27"/>
      <c r="E42" s="30"/>
      <c r="F42" s="27"/>
      <c r="G42" s="27"/>
      <c r="H42" s="29"/>
    </row>
    <row r="43" spans="1:8" x14ac:dyDescent="0.2">
      <c r="A43" s="29"/>
      <c r="B43" s="22" t="s">
        <v>219</v>
      </c>
      <c r="C43" s="27"/>
      <c r="D43" s="27" t="s">
        <v>220</v>
      </c>
      <c r="E43" s="30" t="s">
        <v>221</v>
      </c>
      <c r="F43" s="27" t="s">
        <v>222</v>
      </c>
      <c r="G43" s="27" t="s">
        <v>223</v>
      </c>
      <c r="H43" s="27" t="s">
        <v>213</v>
      </c>
    </row>
    <row r="44" spans="1:8" x14ac:dyDescent="0.2">
      <c r="A44" s="29"/>
      <c r="B44" s="22" t="s">
        <v>224</v>
      </c>
      <c r="C44" s="27"/>
      <c r="D44" s="27"/>
      <c r="E44" s="30"/>
      <c r="F44" s="27"/>
      <c r="G44" s="27"/>
      <c r="H44" s="29"/>
    </row>
    <row r="45" spans="1:8" x14ac:dyDescent="0.2">
      <c r="A45" s="29"/>
      <c r="B45" s="22" t="s">
        <v>225</v>
      </c>
      <c r="C45" s="27"/>
      <c r="D45" s="27"/>
      <c r="E45" s="30"/>
      <c r="F45" s="27"/>
      <c r="G45" s="27"/>
      <c r="H45" s="29"/>
    </row>
    <row r="46" spans="1:8" x14ac:dyDescent="0.2">
      <c r="A46" s="29"/>
      <c r="B46" s="22" t="s">
        <v>226</v>
      </c>
      <c r="C46" s="27"/>
      <c r="D46" s="27"/>
      <c r="E46" s="30"/>
      <c r="F46" s="27"/>
      <c r="G46" s="27"/>
      <c r="H46" s="29"/>
    </row>
    <row r="47" spans="1:8" x14ac:dyDescent="0.2">
      <c r="A47" s="29"/>
      <c r="B47" s="22" t="s">
        <v>227</v>
      </c>
      <c r="C47" s="27" t="s">
        <v>138</v>
      </c>
      <c r="D47" s="22" t="s">
        <v>228</v>
      </c>
      <c r="E47" s="25" t="s">
        <v>229</v>
      </c>
      <c r="F47" s="22" t="s">
        <v>230</v>
      </c>
      <c r="G47" s="22" t="s">
        <v>231</v>
      </c>
      <c r="H47" s="22" t="s">
        <v>169</v>
      </c>
    </row>
    <row r="48" spans="1:8" x14ac:dyDescent="0.2">
      <c r="A48" s="29"/>
      <c r="B48" s="22" t="s">
        <v>232</v>
      </c>
      <c r="C48" s="27"/>
      <c r="D48" s="22" t="s">
        <v>233</v>
      </c>
      <c r="E48" s="25" t="s">
        <v>147</v>
      </c>
      <c r="F48" s="22" t="s">
        <v>148</v>
      </c>
      <c r="G48" s="22" t="s">
        <v>149</v>
      </c>
      <c r="H48" s="22" t="s">
        <v>150</v>
      </c>
    </row>
    <row r="49" spans="1:8" x14ac:dyDescent="0.2">
      <c r="A49" s="29"/>
      <c r="B49" s="22" t="s">
        <v>234</v>
      </c>
      <c r="C49" s="27"/>
      <c r="D49" s="27" t="s">
        <v>186</v>
      </c>
      <c r="E49" s="30" t="s">
        <v>172</v>
      </c>
      <c r="F49" s="27" t="s">
        <v>187</v>
      </c>
      <c r="G49" s="27" t="s">
        <v>188</v>
      </c>
      <c r="H49" s="27" t="s">
        <v>189</v>
      </c>
    </row>
    <row r="50" spans="1:8" x14ac:dyDescent="0.2">
      <c r="A50" s="29"/>
      <c r="B50" s="22" t="s">
        <v>235</v>
      </c>
      <c r="C50" s="27"/>
      <c r="D50" s="27"/>
      <c r="E50" s="30"/>
      <c r="F50" s="27"/>
      <c r="G50" s="27"/>
      <c r="H50" s="29"/>
    </row>
    <row r="51" spans="1:8" x14ac:dyDescent="0.2">
      <c r="A51" s="29"/>
      <c r="B51" s="22" t="s">
        <v>236</v>
      </c>
      <c r="C51" s="27"/>
      <c r="D51" s="27"/>
      <c r="E51" s="30"/>
      <c r="F51" s="27"/>
      <c r="G51" s="27"/>
      <c r="H51" s="29"/>
    </row>
    <row r="52" spans="1:8" x14ac:dyDescent="0.2">
      <c r="A52" s="29"/>
      <c r="B52" s="22" t="s">
        <v>237</v>
      </c>
      <c r="C52" s="27"/>
      <c r="D52" s="27"/>
      <c r="E52" s="30"/>
      <c r="F52" s="27"/>
      <c r="G52" s="27"/>
      <c r="H52" s="29"/>
    </row>
    <row r="53" spans="1:8" x14ac:dyDescent="0.2">
      <c r="A53" s="29"/>
      <c r="B53" s="22" t="s">
        <v>238</v>
      </c>
      <c r="C53" s="27"/>
      <c r="D53" s="27" t="s">
        <v>239</v>
      </c>
      <c r="E53" s="30" t="s">
        <v>240</v>
      </c>
      <c r="F53" s="27" t="s">
        <v>241</v>
      </c>
      <c r="G53" s="32" t="s">
        <v>242</v>
      </c>
      <c r="H53" s="27" t="s">
        <v>213</v>
      </c>
    </row>
    <row r="54" spans="1:8" x14ac:dyDescent="0.2">
      <c r="A54" s="29"/>
      <c r="B54" s="22" t="s">
        <v>243</v>
      </c>
      <c r="C54" s="27"/>
      <c r="D54" s="29"/>
      <c r="E54" s="31"/>
      <c r="F54" s="29"/>
      <c r="G54" s="29"/>
      <c r="H54" s="29"/>
    </row>
    <row r="55" spans="1:8" x14ac:dyDescent="0.2">
      <c r="A55" s="29"/>
      <c r="B55" s="22" t="s">
        <v>244</v>
      </c>
      <c r="C55" s="27"/>
      <c r="D55" s="27" t="s">
        <v>186</v>
      </c>
      <c r="E55" s="30" t="s">
        <v>172</v>
      </c>
      <c r="F55" s="27" t="s">
        <v>187</v>
      </c>
      <c r="G55" s="27" t="s">
        <v>188</v>
      </c>
      <c r="H55" s="27" t="s">
        <v>189</v>
      </c>
    </row>
    <row r="56" spans="1:8" x14ac:dyDescent="0.2">
      <c r="A56" s="29"/>
      <c r="B56" s="22" t="s">
        <v>245</v>
      </c>
      <c r="C56" s="27"/>
      <c r="D56" s="27"/>
      <c r="E56" s="30"/>
      <c r="F56" s="27"/>
      <c r="G56" s="27"/>
      <c r="H56" s="29"/>
    </row>
    <row r="57" spans="1:8" x14ac:dyDescent="0.2">
      <c r="A57" s="29"/>
      <c r="B57" s="22" t="s">
        <v>246</v>
      </c>
      <c r="C57" s="27"/>
      <c r="D57" s="27"/>
      <c r="E57" s="30"/>
      <c r="F57" s="27"/>
      <c r="G57" s="27"/>
      <c r="H57" s="29"/>
    </row>
    <row r="58" spans="1:8" x14ac:dyDescent="0.2">
      <c r="A58" s="29"/>
      <c r="B58" s="22" t="s">
        <v>247</v>
      </c>
      <c r="C58" s="27"/>
      <c r="D58" s="27"/>
      <c r="E58" s="30"/>
      <c r="F58" s="27"/>
      <c r="G58" s="27"/>
      <c r="H58" s="29"/>
    </row>
    <row r="59" spans="1:8" x14ac:dyDescent="0.2">
      <c r="A59" s="29"/>
      <c r="B59" s="22" t="s">
        <v>248</v>
      </c>
      <c r="C59" s="27"/>
      <c r="D59" s="29"/>
      <c r="E59" s="31"/>
      <c r="F59" s="29"/>
      <c r="G59" s="29"/>
      <c r="H59" s="29"/>
    </row>
    <row r="60" spans="1:8" x14ac:dyDescent="0.2">
      <c r="A60" s="29"/>
      <c r="B60" s="22" t="s">
        <v>249</v>
      </c>
      <c r="C60" s="27"/>
      <c r="D60" s="29"/>
      <c r="E60" s="31"/>
      <c r="F60" s="29"/>
      <c r="G60" s="29"/>
      <c r="H60" s="29"/>
    </row>
    <row r="61" spans="1:8" x14ac:dyDescent="0.2">
      <c r="A61" s="29"/>
      <c r="B61" s="22" t="s">
        <v>250</v>
      </c>
      <c r="C61" s="27"/>
      <c r="D61" s="29"/>
      <c r="E61" s="31"/>
      <c r="F61" s="29"/>
      <c r="G61" s="29"/>
      <c r="H61" s="29"/>
    </row>
    <row r="62" spans="1:8" x14ac:dyDescent="0.2">
      <c r="A62" s="29"/>
      <c r="B62" s="22" t="s">
        <v>251</v>
      </c>
      <c r="C62" s="27"/>
      <c r="D62" s="29"/>
      <c r="E62" s="31"/>
      <c r="F62" s="29"/>
      <c r="G62" s="29"/>
      <c r="H62" s="29"/>
    </row>
    <row r="63" spans="1:8" x14ac:dyDescent="0.2">
      <c r="A63" s="29"/>
      <c r="B63" s="22" t="s">
        <v>252</v>
      </c>
      <c r="C63" s="27"/>
      <c r="D63" s="29"/>
      <c r="E63" s="31"/>
      <c r="F63" s="29"/>
      <c r="G63" s="29"/>
      <c r="H63" s="29"/>
    </row>
    <row r="64" spans="1:8" x14ac:dyDescent="0.2">
      <c r="A64" s="29"/>
      <c r="B64" s="22" t="s">
        <v>253</v>
      </c>
      <c r="C64" s="27"/>
      <c r="D64" s="29"/>
      <c r="E64" s="31"/>
      <c r="F64" s="29"/>
      <c r="G64" s="29"/>
      <c r="H64" s="29"/>
    </row>
    <row r="65" spans="1:8" x14ac:dyDescent="0.2">
      <c r="A65" s="29"/>
      <c r="B65" s="22" t="s">
        <v>254</v>
      </c>
      <c r="C65" s="27"/>
      <c r="D65" s="29"/>
      <c r="E65" s="31"/>
      <c r="F65" s="29"/>
      <c r="G65" s="29"/>
      <c r="H65" s="29"/>
    </row>
    <row r="66" spans="1:8" x14ac:dyDescent="0.2">
      <c r="A66" s="29"/>
      <c r="B66" s="22" t="s">
        <v>255</v>
      </c>
      <c r="C66" s="27"/>
      <c r="D66" s="29"/>
      <c r="E66" s="31"/>
      <c r="F66" s="29"/>
      <c r="G66" s="29"/>
      <c r="H66" s="29"/>
    </row>
    <row r="67" spans="1:8" x14ac:dyDescent="0.2">
      <c r="A67" s="29"/>
      <c r="B67" s="22" t="s">
        <v>256</v>
      </c>
      <c r="C67" s="27"/>
      <c r="D67" s="22" t="s">
        <v>186</v>
      </c>
      <c r="E67" s="25" t="s">
        <v>257</v>
      </c>
      <c r="F67" s="22" t="s">
        <v>187</v>
      </c>
      <c r="G67" s="22" t="s">
        <v>188</v>
      </c>
      <c r="H67" s="22" t="s">
        <v>189</v>
      </c>
    </row>
    <row r="68" spans="1:8" x14ac:dyDescent="0.2">
      <c r="A68" s="29"/>
      <c r="B68" s="22" t="s">
        <v>258</v>
      </c>
      <c r="C68" s="27"/>
      <c r="D68" s="27" t="s">
        <v>171</v>
      </c>
      <c r="E68" s="30" t="s">
        <v>172</v>
      </c>
      <c r="F68" s="27" t="s">
        <v>173</v>
      </c>
      <c r="G68" s="27" t="s">
        <v>174</v>
      </c>
      <c r="H68" s="27" t="s">
        <v>150</v>
      </c>
    </row>
    <row r="69" spans="1:8" x14ac:dyDescent="0.2">
      <c r="A69" s="29"/>
      <c r="B69" s="22" t="s">
        <v>259</v>
      </c>
      <c r="C69" s="27"/>
      <c r="D69" s="27"/>
      <c r="E69" s="30"/>
      <c r="F69" s="27"/>
      <c r="G69" s="27"/>
      <c r="H69" s="29"/>
    </row>
    <row r="70" spans="1:8" x14ac:dyDescent="0.2">
      <c r="A70" s="29"/>
      <c r="B70" s="22" t="s">
        <v>260</v>
      </c>
      <c r="C70" s="27"/>
      <c r="D70" s="27"/>
      <c r="E70" s="30"/>
      <c r="F70" s="27"/>
      <c r="G70" s="27"/>
      <c r="H70" s="29"/>
    </row>
    <row r="71" spans="1:8" x14ac:dyDescent="0.2">
      <c r="A71" s="29"/>
      <c r="B71" s="22" t="s">
        <v>261</v>
      </c>
      <c r="C71" s="27"/>
      <c r="D71" s="27"/>
      <c r="E71" s="30"/>
      <c r="F71" s="27"/>
      <c r="G71" s="27"/>
      <c r="H71" s="29"/>
    </row>
    <row r="72" spans="1:8" x14ac:dyDescent="0.2">
      <c r="A72" s="29"/>
      <c r="B72" s="22" t="s">
        <v>262</v>
      </c>
      <c r="C72" s="27"/>
      <c r="D72" s="27" t="s">
        <v>263</v>
      </c>
      <c r="E72" s="30" t="s">
        <v>264</v>
      </c>
      <c r="F72" s="27" t="s">
        <v>265</v>
      </c>
      <c r="G72" s="27" t="s">
        <v>266</v>
      </c>
      <c r="H72" s="27" t="s">
        <v>267</v>
      </c>
    </row>
    <row r="73" spans="1:8" x14ac:dyDescent="0.2">
      <c r="A73" s="29"/>
      <c r="B73" s="22" t="s">
        <v>268</v>
      </c>
      <c r="C73" s="27"/>
      <c r="D73" s="29"/>
      <c r="E73" s="31"/>
      <c r="F73" s="29"/>
      <c r="G73" s="29"/>
      <c r="H73" s="29"/>
    </row>
    <row r="74" spans="1:8" x14ac:dyDescent="0.2">
      <c r="A74" s="29"/>
      <c r="B74" s="22" t="s">
        <v>269</v>
      </c>
      <c r="C74" s="27"/>
      <c r="D74" s="29"/>
      <c r="E74" s="31"/>
      <c r="F74" s="29"/>
      <c r="G74" s="29"/>
      <c r="H74" s="29"/>
    </row>
    <row r="75" spans="1:8" x14ac:dyDescent="0.2">
      <c r="A75" s="27" t="s">
        <v>270</v>
      </c>
      <c r="B75" s="22" t="s">
        <v>271</v>
      </c>
      <c r="C75" s="27" t="s">
        <v>203</v>
      </c>
      <c r="D75" s="27" t="s">
        <v>272</v>
      </c>
      <c r="E75" s="30" t="s">
        <v>273</v>
      </c>
      <c r="F75" s="27" t="s">
        <v>274</v>
      </c>
      <c r="G75" s="27" t="s">
        <v>275</v>
      </c>
      <c r="H75" s="27" t="s">
        <v>276</v>
      </c>
    </row>
    <row r="76" spans="1:8" x14ac:dyDescent="0.2">
      <c r="A76" s="29"/>
      <c r="B76" s="22" t="s">
        <v>277</v>
      </c>
      <c r="C76" s="27"/>
      <c r="D76" s="27"/>
      <c r="E76" s="30"/>
      <c r="F76" s="27"/>
      <c r="G76" s="27"/>
      <c r="H76" s="29"/>
    </row>
    <row r="77" spans="1:8" x14ac:dyDescent="0.2">
      <c r="A77" s="29"/>
      <c r="B77" s="22" t="s">
        <v>278</v>
      </c>
      <c r="C77" s="27"/>
      <c r="D77" s="27"/>
      <c r="E77" s="30"/>
      <c r="F77" s="27"/>
      <c r="G77" s="27"/>
      <c r="H77" s="29"/>
    </row>
    <row r="78" spans="1:8" x14ac:dyDescent="0.2">
      <c r="A78" s="29"/>
      <c r="B78" s="22" t="s">
        <v>279</v>
      </c>
      <c r="C78" s="27"/>
      <c r="D78" s="27"/>
      <c r="E78" s="30"/>
      <c r="F78" s="27"/>
      <c r="G78" s="27"/>
      <c r="H78" s="29"/>
    </row>
    <row r="79" spans="1:8" x14ac:dyDescent="0.2">
      <c r="A79" s="29"/>
      <c r="B79" s="22" t="s">
        <v>280</v>
      </c>
      <c r="C79" s="27"/>
      <c r="D79" s="27"/>
      <c r="E79" s="30"/>
      <c r="F79" s="27"/>
      <c r="G79" s="27"/>
      <c r="H79" s="29"/>
    </row>
    <row r="80" spans="1:8" x14ac:dyDescent="0.2">
      <c r="A80" s="27" t="s">
        <v>281</v>
      </c>
      <c r="B80" s="22" t="s">
        <v>282</v>
      </c>
      <c r="C80" s="27" t="s">
        <v>283</v>
      </c>
      <c r="D80" s="27" t="s">
        <v>284</v>
      </c>
      <c r="E80" s="30" t="s">
        <v>285</v>
      </c>
      <c r="F80" s="27" t="s">
        <v>286</v>
      </c>
      <c r="G80" s="27" t="s">
        <v>287</v>
      </c>
      <c r="H80" s="27" t="s">
        <v>196</v>
      </c>
    </row>
    <row r="81" spans="1:8" x14ac:dyDescent="0.2">
      <c r="A81" s="29"/>
      <c r="B81" s="22" t="s">
        <v>282</v>
      </c>
      <c r="C81" s="27"/>
      <c r="D81" s="27"/>
      <c r="E81" s="30"/>
      <c r="F81" s="27"/>
      <c r="G81" s="27"/>
      <c r="H81" s="29"/>
    </row>
    <row r="82" spans="1:8" x14ac:dyDescent="0.2">
      <c r="A82" s="29"/>
      <c r="B82" s="22" t="s">
        <v>288</v>
      </c>
      <c r="C82" s="27"/>
      <c r="D82" s="27"/>
      <c r="E82" s="30"/>
      <c r="F82" s="27"/>
      <c r="G82" s="27"/>
      <c r="H82" s="29"/>
    </row>
    <row r="83" spans="1:8" x14ac:dyDescent="0.2">
      <c r="A83" s="29"/>
      <c r="B83" s="22" t="s">
        <v>288</v>
      </c>
      <c r="C83" s="27"/>
      <c r="D83" s="27"/>
      <c r="E83" s="30"/>
      <c r="F83" s="27"/>
      <c r="G83" s="27"/>
      <c r="H83" s="29"/>
    </row>
    <row r="84" spans="1:8" x14ac:dyDescent="0.2">
      <c r="A84" s="29"/>
      <c r="B84" s="22" t="s">
        <v>289</v>
      </c>
      <c r="C84" s="27"/>
      <c r="D84" s="27"/>
      <c r="E84" s="30"/>
      <c r="F84" s="27"/>
      <c r="G84" s="27"/>
      <c r="H84" s="29"/>
    </row>
    <row r="85" spans="1:8" x14ac:dyDescent="0.2">
      <c r="A85" s="29"/>
      <c r="B85" s="22" t="s">
        <v>289</v>
      </c>
      <c r="C85" s="27"/>
      <c r="D85" s="27"/>
      <c r="E85" s="30"/>
      <c r="F85" s="27"/>
      <c r="G85" s="27"/>
      <c r="H85" s="29"/>
    </row>
    <row r="86" spans="1:8" x14ac:dyDescent="0.2">
      <c r="A86" s="29"/>
      <c r="B86" s="22" t="s">
        <v>290</v>
      </c>
      <c r="C86" s="27" t="s">
        <v>138</v>
      </c>
      <c r="D86" s="27" t="s">
        <v>291</v>
      </c>
      <c r="E86" s="30" t="s">
        <v>264</v>
      </c>
      <c r="F86" s="27" t="s">
        <v>292</v>
      </c>
      <c r="G86" s="27" t="s">
        <v>293</v>
      </c>
      <c r="H86" s="27" t="s">
        <v>267</v>
      </c>
    </row>
    <row r="87" spans="1:8" x14ac:dyDescent="0.2">
      <c r="A87" s="29"/>
      <c r="B87" s="22" t="s">
        <v>294</v>
      </c>
      <c r="C87" s="29"/>
      <c r="D87" s="29"/>
      <c r="E87" s="31"/>
      <c r="F87" s="29"/>
      <c r="G87" s="29"/>
      <c r="H87" s="29"/>
    </row>
    <row r="88" spans="1:8" x14ac:dyDescent="0.2">
      <c r="A88" s="29"/>
      <c r="B88" s="22" t="s">
        <v>295</v>
      </c>
      <c r="C88" s="27" t="s">
        <v>191</v>
      </c>
      <c r="D88" s="27" t="s">
        <v>239</v>
      </c>
      <c r="E88" s="30" t="s">
        <v>296</v>
      </c>
      <c r="F88" s="27" t="s">
        <v>297</v>
      </c>
      <c r="G88" s="27" t="s">
        <v>298</v>
      </c>
      <c r="H88" s="27" t="s">
        <v>143</v>
      </c>
    </row>
    <row r="89" spans="1:8" x14ac:dyDescent="0.2">
      <c r="A89" s="29"/>
      <c r="B89" s="22" t="s">
        <v>299</v>
      </c>
      <c r="C89" s="29"/>
      <c r="D89" s="29"/>
      <c r="E89" s="31"/>
      <c r="F89" s="29"/>
      <c r="G89" s="29"/>
      <c r="H89" s="29"/>
    </row>
    <row r="90" spans="1:8" x14ac:dyDescent="0.2">
      <c r="A90" s="29"/>
      <c r="B90" s="22" t="s">
        <v>300</v>
      </c>
      <c r="C90" s="27" t="s">
        <v>138</v>
      </c>
      <c r="D90" s="22" t="s">
        <v>301</v>
      </c>
      <c r="E90" s="25" t="s">
        <v>302</v>
      </c>
      <c r="F90" s="22" t="s">
        <v>303</v>
      </c>
      <c r="G90" s="22" t="s">
        <v>304</v>
      </c>
      <c r="H90" s="22" t="s">
        <v>169</v>
      </c>
    </row>
    <row r="91" spans="1:8" x14ac:dyDescent="0.2">
      <c r="A91" s="29"/>
      <c r="B91" s="22" t="s">
        <v>305</v>
      </c>
      <c r="C91" s="29"/>
      <c r="D91" s="22" t="s">
        <v>291</v>
      </c>
      <c r="E91" s="25" t="s">
        <v>264</v>
      </c>
      <c r="F91" s="22" t="s">
        <v>292</v>
      </c>
      <c r="G91" s="22" t="s">
        <v>293</v>
      </c>
      <c r="H91" s="22" t="s">
        <v>267</v>
      </c>
    </row>
    <row r="92" spans="1:8" x14ac:dyDescent="0.2">
      <c r="A92" s="27" t="s">
        <v>306</v>
      </c>
      <c r="B92" s="22" t="s">
        <v>307</v>
      </c>
      <c r="C92" s="27" t="s">
        <v>138</v>
      </c>
      <c r="D92" s="27" t="s">
        <v>239</v>
      </c>
      <c r="E92" s="30" t="s">
        <v>308</v>
      </c>
      <c r="F92" s="27" t="s">
        <v>241</v>
      </c>
      <c r="G92" s="32" t="s">
        <v>242</v>
      </c>
      <c r="H92" s="27" t="s">
        <v>213</v>
      </c>
    </row>
    <row r="93" spans="1:8" x14ac:dyDescent="0.2">
      <c r="A93" s="29"/>
      <c r="B93" s="22" t="s">
        <v>309</v>
      </c>
      <c r="C93" s="29"/>
      <c r="D93" s="29"/>
      <c r="E93" s="31"/>
      <c r="F93" s="29"/>
      <c r="G93" s="29"/>
      <c r="H93" s="29"/>
    </row>
  </sheetData>
  <mergeCells count="96">
    <mergeCell ref="A3:A41"/>
    <mergeCell ref="C3:C31"/>
    <mergeCell ref="D3:D4"/>
    <mergeCell ref="E3:E4"/>
    <mergeCell ref="F3:F4"/>
    <mergeCell ref="D20:D30"/>
    <mergeCell ref="E20:E30"/>
    <mergeCell ref="F20:F30"/>
    <mergeCell ref="H3:H4"/>
    <mergeCell ref="D5:D18"/>
    <mergeCell ref="E5:E18"/>
    <mergeCell ref="F5:F18"/>
    <mergeCell ref="G5:G18"/>
    <mergeCell ref="H5:H18"/>
    <mergeCell ref="G3:G4"/>
    <mergeCell ref="G20:G30"/>
    <mergeCell ref="H20:H30"/>
    <mergeCell ref="C32:C37"/>
    <mergeCell ref="D32:D37"/>
    <mergeCell ref="E32:E37"/>
    <mergeCell ref="F32:F37"/>
    <mergeCell ref="G32:G37"/>
    <mergeCell ref="H32:H37"/>
    <mergeCell ref="H43:H46"/>
    <mergeCell ref="C47:C74"/>
    <mergeCell ref="D49:D52"/>
    <mergeCell ref="E49:E52"/>
    <mergeCell ref="F49:F52"/>
    <mergeCell ref="C38:C46"/>
    <mergeCell ref="F39:F42"/>
    <mergeCell ref="G39:G42"/>
    <mergeCell ref="H39:H42"/>
    <mergeCell ref="D40:D42"/>
    <mergeCell ref="E40:E42"/>
    <mergeCell ref="A42:A74"/>
    <mergeCell ref="D43:D46"/>
    <mergeCell ref="E43:E46"/>
    <mergeCell ref="F43:F46"/>
    <mergeCell ref="G43:G46"/>
    <mergeCell ref="G49:G52"/>
    <mergeCell ref="H49:H52"/>
    <mergeCell ref="D53:D54"/>
    <mergeCell ref="E53:E54"/>
    <mergeCell ref="F53:F54"/>
    <mergeCell ref="G53:G54"/>
    <mergeCell ref="H53:H54"/>
    <mergeCell ref="D68:D71"/>
    <mergeCell ref="E68:E71"/>
    <mergeCell ref="F68:F71"/>
    <mergeCell ref="G68:G71"/>
    <mergeCell ref="H68:H71"/>
    <mergeCell ref="D55:D66"/>
    <mergeCell ref="E55:E66"/>
    <mergeCell ref="F55:F66"/>
    <mergeCell ref="G55:G66"/>
    <mergeCell ref="H55:H66"/>
    <mergeCell ref="D72:D74"/>
    <mergeCell ref="E72:E74"/>
    <mergeCell ref="F72:F74"/>
    <mergeCell ref="G72:G74"/>
    <mergeCell ref="H72:H74"/>
    <mergeCell ref="H75:H79"/>
    <mergeCell ref="A80:A91"/>
    <mergeCell ref="C80:C85"/>
    <mergeCell ref="D80:D85"/>
    <mergeCell ref="E80:E85"/>
    <mergeCell ref="F80:F85"/>
    <mergeCell ref="G80:G85"/>
    <mergeCell ref="H80:H85"/>
    <mergeCell ref="C86:C87"/>
    <mergeCell ref="A75:A79"/>
    <mergeCell ref="C75:C79"/>
    <mergeCell ref="D75:D79"/>
    <mergeCell ref="E75:E79"/>
    <mergeCell ref="F75:F79"/>
    <mergeCell ref="D88:D89"/>
    <mergeCell ref="E88:E89"/>
    <mergeCell ref="F88:F89"/>
    <mergeCell ref="G88:G89"/>
    <mergeCell ref="G75:G79"/>
    <mergeCell ref="A1:H1"/>
    <mergeCell ref="H88:H89"/>
    <mergeCell ref="C90:C91"/>
    <mergeCell ref="A92:A93"/>
    <mergeCell ref="C92:C93"/>
    <mergeCell ref="D92:D93"/>
    <mergeCell ref="E92:E93"/>
    <mergeCell ref="F92:F93"/>
    <mergeCell ref="G92:G93"/>
    <mergeCell ref="H92:H93"/>
    <mergeCell ref="D86:D87"/>
    <mergeCell ref="E86:E87"/>
    <mergeCell ref="F86:F87"/>
    <mergeCell ref="G86:G87"/>
    <mergeCell ref="H86:H87"/>
    <mergeCell ref="C88:C8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3"/>
  <sheetViews>
    <sheetView tabSelected="1" workbookViewId="0">
      <selection activeCell="G4" sqref="G4"/>
    </sheetView>
  </sheetViews>
  <sheetFormatPr baseColWidth="10" defaultRowHeight="12.75" x14ac:dyDescent="0.2"/>
  <cols>
    <col min="1" max="1" width="16.5703125" style="35" bestFit="1" customWidth="1"/>
    <col min="2" max="2" width="20" style="35" bestFit="1" customWidth="1"/>
    <col min="3" max="3" width="27.140625" style="35" bestFit="1" customWidth="1"/>
    <col min="4" max="4" width="28.28515625" style="35" bestFit="1" customWidth="1"/>
    <col min="5" max="5" width="19.7109375" style="35" bestFit="1" customWidth="1"/>
    <col min="6" max="6" width="31.42578125" style="35" bestFit="1" customWidth="1"/>
    <col min="7" max="7" width="20.7109375" style="35" bestFit="1" customWidth="1"/>
    <col min="8" max="8" width="19.42578125" style="35" bestFit="1" customWidth="1"/>
    <col min="9" max="16384" width="11.42578125" style="35"/>
  </cols>
  <sheetData>
    <row r="1" spans="1:8" ht="15.75" customHeight="1" x14ac:dyDescent="0.2">
      <c r="A1" s="26" t="s">
        <v>310</v>
      </c>
      <c r="B1" s="33"/>
      <c r="C1" s="33"/>
      <c r="D1" s="33"/>
      <c r="E1" s="33"/>
      <c r="F1" s="33"/>
      <c r="G1" s="33"/>
      <c r="H1" s="34"/>
    </row>
    <row r="2" spans="1:8" s="36" customFormat="1" ht="18.75" x14ac:dyDescent="0.3">
      <c r="A2" s="36" t="s">
        <v>311</v>
      </c>
      <c r="B2" s="36" t="s">
        <v>314</v>
      </c>
      <c r="C2" s="36" t="s">
        <v>316</v>
      </c>
      <c r="D2" s="36" t="s">
        <v>317</v>
      </c>
      <c r="E2" s="36" t="s">
        <v>319</v>
      </c>
      <c r="F2" s="36" t="s">
        <v>322</v>
      </c>
      <c r="G2" s="36" t="s">
        <v>323</v>
      </c>
      <c r="H2" s="36" t="s">
        <v>324</v>
      </c>
    </row>
    <row r="3" spans="1:8" s="37" customFormat="1" ht="15" x14ac:dyDescent="0.25">
      <c r="A3" s="37" t="s">
        <v>312</v>
      </c>
      <c r="B3" s="37" t="s">
        <v>315</v>
      </c>
      <c r="C3" s="37" t="s">
        <v>318</v>
      </c>
      <c r="E3" s="37" t="s">
        <v>320</v>
      </c>
      <c r="G3" s="37" t="s">
        <v>329</v>
      </c>
    </row>
    <row r="4" spans="1:8" s="37" customFormat="1" ht="15" x14ac:dyDescent="0.25">
      <c r="A4" s="37" t="s">
        <v>313</v>
      </c>
      <c r="B4" s="37" t="s">
        <v>315</v>
      </c>
      <c r="C4" s="37" t="s">
        <v>318</v>
      </c>
      <c r="E4" s="37" t="s">
        <v>321</v>
      </c>
    </row>
    <row r="5" spans="1:8" s="37" customFormat="1" ht="15" x14ac:dyDescent="0.25">
      <c r="A5" s="37" t="s">
        <v>326</v>
      </c>
      <c r="B5" s="37" t="s">
        <v>325</v>
      </c>
      <c r="C5" s="37">
        <v>3</v>
      </c>
      <c r="D5" s="37" t="s">
        <v>327</v>
      </c>
      <c r="E5" s="37" t="s">
        <v>328</v>
      </c>
    </row>
    <row r="6" spans="1:8" s="37" customFormat="1" ht="15" x14ac:dyDescent="0.25"/>
    <row r="7" spans="1:8" s="37" customFormat="1" ht="15" x14ac:dyDescent="0.25"/>
    <row r="8" spans="1:8" s="37" customFormat="1" ht="15" x14ac:dyDescent="0.25"/>
    <row r="9" spans="1:8" s="37" customFormat="1" ht="15" x14ac:dyDescent="0.25"/>
    <row r="10" spans="1:8" s="37" customFormat="1" ht="15" x14ac:dyDescent="0.25"/>
    <row r="11" spans="1:8" s="37" customFormat="1" ht="15" x14ac:dyDescent="0.25"/>
    <row r="12" spans="1:8" s="37" customFormat="1" ht="15" x14ac:dyDescent="0.25"/>
    <row r="13" spans="1:8" s="37" customFormat="1" ht="15" x14ac:dyDescent="0.25"/>
    <row r="14" spans="1:8" s="37" customFormat="1" ht="15" x14ac:dyDescent="0.25"/>
    <row r="15" spans="1:8" s="37" customFormat="1" ht="15" x14ac:dyDescent="0.25"/>
    <row r="16" spans="1:8" s="37" customFormat="1" ht="15" x14ac:dyDescent="0.25"/>
    <row r="17" s="37" customFormat="1" ht="15" x14ac:dyDescent="0.25"/>
    <row r="18" s="37" customFormat="1" ht="15" x14ac:dyDescent="0.25"/>
    <row r="19" s="37" customFormat="1" ht="15" x14ac:dyDescent="0.25"/>
    <row r="20" s="37" customFormat="1" ht="15" x14ac:dyDescent="0.25"/>
    <row r="21" s="37" customFormat="1" ht="15" x14ac:dyDescent="0.25"/>
    <row r="22" s="37" customFormat="1" ht="15" x14ac:dyDescent="0.25"/>
    <row r="23" s="37" customFormat="1" ht="15" x14ac:dyDescent="0.25"/>
    <row r="24" s="37" customFormat="1" ht="15" x14ac:dyDescent="0.25"/>
    <row r="25" s="37" customFormat="1" ht="15" x14ac:dyDescent="0.25"/>
    <row r="26" s="37" customFormat="1" ht="15" x14ac:dyDescent="0.25"/>
    <row r="27" s="37" customFormat="1" ht="15" x14ac:dyDescent="0.25"/>
    <row r="28" s="37" customFormat="1" ht="15" x14ac:dyDescent="0.25"/>
    <row r="29" s="37" customFormat="1" ht="15" x14ac:dyDescent="0.25"/>
    <row r="30" s="37" customFormat="1" ht="15" x14ac:dyDescent="0.25"/>
    <row r="31" s="37" customFormat="1" ht="15" x14ac:dyDescent="0.25"/>
    <row r="32" s="37" customFormat="1" ht="15" x14ac:dyDescent="0.25"/>
    <row r="33" s="37" customFormat="1" ht="15" x14ac:dyDescent="0.25"/>
    <row r="34" s="37" customFormat="1" ht="15" x14ac:dyDescent="0.25"/>
    <row r="35" s="37" customFormat="1" ht="15" x14ac:dyDescent="0.25"/>
    <row r="36" s="37" customFormat="1" ht="15" x14ac:dyDescent="0.25"/>
    <row r="37" s="37" customFormat="1" ht="15" x14ac:dyDescent="0.25"/>
    <row r="38" s="37" customFormat="1" ht="15" x14ac:dyDescent="0.25"/>
    <row r="39" s="37" customFormat="1" ht="15" x14ac:dyDescent="0.25"/>
    <row r="40" s="37" customFormat="1" ht="15" x14ac:dyDescent="0.25"/>
    <row r="41" s="37" customFormat="1" ht="15" x14ac:dyDescent="0.25"/>
    <row r="42" s="37" customFormat="1" ht="15" x14ac:dyDescent="0.25"/>
    <row r="43" s="37" customFormat="1" ht="15" x14ac:dyDescent="0.25"/>
    <row r="44" s="37" customFormat="1" ht="15" x14ac:dyDescent="0.25"/>
    <row r="45" s="37" customFormat="1" ht="15" x14ac:dyDescent="0.25"/>
    <row r="46" s="37" customFormat="1" ht="15" x14ac:dyDescent="0.25"/>
    <row r="47" s="37" customFormat="1" ht="15" x14ac:dyDescent="0.25"/>
    <row r="48" s="37" customFormat="1" ht="15" x14ac:dyDescent="0.25"/>
    <row r="49" s="37" customFormat="1" ht="15" x14ac:dyDescent="0.25"/>
    <row r="50" s="37" customFormat="1" ht="15" x14ac:dyDescent="0.25"/>
    <row r="51" s="37" customFormat="1" ht="15" x14ac:dyDescent="0.25"/>
    <row r="52" s="37" customFormat="1" ht="15" x14ac:dyDescent="0.25"/>
    <row r="53" s="37" customFormat="1" ht="15" x14ac:dyDescent="0.25"/>
    <row r="54" s="37" customFormat="1" ht="15" x14ac:dyDescent="0.25"/>
    <row r="55" s="37" customFormat="1" ht="15" x14ac:dyDescent="0.25"/>
    <row r="56" s="37" customFormat="1" ht="15" x14ac:dyDescent="0.25"/>
    <row r="57" s="37" customFormat="1" ht="15" x14ac:dyDescent="0.25"/>
    <row r="58" s="37" customFormat="1" ht="15" x14ac:dyDescent="0.25"/>
    <row r="59" s="37" customFormat="1" ht="15" x14ac:dyDescent="0.25"/>
    <row r="60" s="37" customFormat="1" ht="15" x14ac:dyDescent="0.25"/>
    <row r="61" s="37" customFormat="1" ht="15" x14ac:dyDescent="0.25"/>
    <row r="62" s="37" customFormat="1" ht="15" x14ac:dyDescent="0.25"/>
    <row r="63" s="37" customFormat="1" ht="15" x14ac:dyDescent="0.25"/>
    <row r="64" s="37" customFormat="1" ht="15" x14ac:dyDescent="0.25"/>
    <row r="65" s="37" customFormat="1" ht="15" x14ac:dyDescent="0.25"/>
    <row r="66" s="37" customFormat="1" ht="15" x14ac:dyDescent="0.25"/>
    <row r="67" s="37" customFormat="1" ht="15" x14ac:dyDescent="0.25"/>
    <row r="68" s="37" customFormat="1" ht="15" x14ac:dyDescent="0.25"/>
    <row r="69" s="37" customFormat="1" ht="15" x14ac:dyDescent="0.25"/>
    <row r="70" s="37" customFormat="1" ht="15" x14ac:dyDescent="0.25"/>
    <row r="71" s="37" customFormat="1" ht="15" x14ac:dyDescent="0.25"/>
    <row r="72" s="37" customFormat="1" ht="15" x14ac:dyDescent="0.25"/>
    <row r="73" s="37" customFormat="1" ht="15" x14ac:dyDescent="0.25"/>
    <row r="74" s="37" customFormat="1" ht="15" x14ac:dyDescent="0.25"/>
    <row r="75" s="37" customFormat="1" ht="15" x14ac:dyDescent="0.25"/>
    <row r="76" s="37" customFormat="1" ht="15" x14ac:dyDescent="0.25"/>
    <row r="77" s="37" customFormat="1" ht="15" x14ac:dyDescent="0.25"/>
    <row r="78" s="37" customFormat="1" ht="15" x14ac:dyDescent="0.25"/>
    <row r="79" s="37" customFormat="1" ht="15" x14ac:dyDescent="0.25"/>
    <row r="80" s="37" customFormat="1" ht="15" x14ac:dyDescent="0.25"/>
    <row r="81" s="37" customFormat="1" ht="15" x14ac:dyDescent="0.25"/>
    <row r="82" s="37" customFormat="1" ht="15" x14ac:dyDescent="0.25"/>
    <row r="83" s="37" customFormat="1" ht="15" x14ac:dyDescent="0.25"/>
    <row r="84" s="37" customFormat="1" ht="15" x14ac:dyDescent="0.25"/>
    <row r="85" s="37" customFormat="1" ht="15" x14ac:dyDescent="0.25"/>
    <row r="86" s="37" customFormat="1" ht="15" x14ac:dyDescent="0.25"/>
    <row r="87" s="37" customFormat="1" ht="15" x14ac:dyDescent="0.25"/>
    <row r="88" s="37" customFormat="1" ht="15" x14ac:dyDescent="0.25"/>
    <row r="89" s="37" customFormat="1" ht="15" x14ac:dyDescent="0.25"/>
    <row r="90" s="37" customFormat="1" ht="15" x14ac:dyDescent="0.25"/>
    <row r="91" s="37" customFormat="1" ht="15" x14ac:dyDescent="0.25"/>
    <row r="92" s="37" customFormat="1" ht="15" x14ac:dyDescent="0.25"/>
    <row r="93" s="37" customFormat="1" ht="15" x14ac:dyDescent="0.25"/>
    <row r="94" s="37" customFormat="1" ht="15" x14ac:dyDescent="0.25"/>
    <row r="95" s="37" customFormat="1" ht="15" x14ac:dyDescent="0.25"/>
    <row r="96" s="37" customFormat="1" ht="15" x14ac:dyDescent="0.25"/>
    <row r="97" s="37" customFormat="1" ht="15" x14ac:dyDescent="0.25"/>
    <row r="98" s="37" customFormat="1" ht="15" x14ac:dyDescent="0.25"/>
    <row r="99" s="37" customFormat="1" ht="15" x14ac:dyDescent="0.25"/>
    <row r="100" s="37" customFormat="1" ht="15" x14ac:dyDescent="0.25"/>
    <row r="101" s="37" customFormat="1" ht="15" x14ac:dyDescent="0.25"/>
    <row r="102" s="37" customFormat="1" ht="15" x14ac:dyDescent="0.25"/>
    <row r="103" s="37" customFormat="1" ht="15" x14ac:dyDescent="0.25"/>
    <row r="104" s="37" customFormat="1" ht="15" x14ac:dyDescent="0.25"/>
    <row r="105" s="37" customFormat="1" ht="15" x14ac:dyDescent="0.25"/>
    <row r="106" s="37" customFormat="1" ht="15" x14ac:dyDescent="0.25"/>
    <row r="107" s="37" customFormat="1" ht="15" x14ac:dyDescent="0.25"/>
    <row r="108" s="37" customFormat="1" ht="15" x14ac:dyDescent="0.25"/>
    <row r="109" s="37" customFormat="1" ht="15" x14ac:dyDescent="0.25"/>
    <row r="110" s="37" customFormat="1" ht="15" x14ac:dyDescent="0.25"/>
    <row r="111" s="37" customFormat="1" ht="15" x14ac:dyDescent="0.25"/>
    <row r="112" s="37" customFormat="1" ht="15" x14ac:dyDescent="0.25"/>
    <row r="113" s="37" customFormat="1" ht="15" x14ac:dyDescent="0.25"/>
    <row r="114" s="37" customFormat="1" ht="15" x14ac:dyDescent="0.25"/>
    <row r="115" s="37" customFormat="1" ht="15" x14ac:dyDescent="0.25"/>
    <row r="116" s="37" customFormat="1" ht="15" x14ac:dyDescent="0.25"/>
    <row r="117" s="37" customFormat="1" ht="15" x14ac:dyDescent="0.25"/>
    <row r="118" s="37" customFormat="1" ht="15" x14ac:dyDescent="0.25"/>
    <row r="119" s="37" customFormat="1" ht="15" x14ac:dyDescent="0.25"/>
    <row r="120" s="37" customFormat="1" ht="15" x14ac:dyDescent="0.25"/>
    <row r="121" s="37" customFormat="1" ht="15" x14ac:dyDescent="0.25"/>
    <row r="122" s="37" customFormat="1" ht="15" x14ac:dyDescent="0.25"/>
    <row r="123" s="37" customFormat="1" ht="15" x14ac:dyDescent="0.25"/>
    <row r="124" s="37" customFormat="1" ht="15" x14ac:dyDescent="0.25"/>
    <row r="125" s="37" customFormat="1" ht="15" x14ac:dyDescent="0.25"/>
    <row r="126" s="37" customFormat="1" ht="15" x14ac:dyDescent="0.25"/>
    <row r="127" s="37" customFormat="1" ht="15" x14ac:dyDescent="0.25"/>
    <row r="128" s="37" customFormat="1" ht="15" x14ac:dyDescent="0.25"/>
    <row r="129" s="37" customFormat="1" ht="15" x14ac:dyDescent="0.25"/>
    <row r="130" s="37" customFormat="1" ht="15" x14ac:dyDescent="0.25"/>
    <row r="131" s="37" customFormat="1" ht="15" x14ac:dyDescent="0.25"/>
    <row r="132" s="37" customFormat="1" ht="15" x14ac:dyDescent="0.25"/>
    <row r="133" s="37" customFormat="1" ht="15" x14ac:dyDescent="0.25"/>
    <row r="134" s="37" customFormat="1" ht="15" x14ac:dyDescent="0.25"/>
    <row r="135" s="37" customFormat="1" ht="15" x14ac:dyDescent="0.25"/>
    <row r="136" s="37" customFormat="1" ht="15" x14ac:dyDescent="0.25"/>
    <row r="137" s="37" customFormat="1" ht="15" x14ac:dyDescent="0.25"/>
    <row r="138" s="37" customFormat="1" ht="15" x14ac:dyDescent="0.25"/>
    <row r="139" s="37" customFormat="1" ht="15" x14ac:dyDescent="0.25"/>
    <row r="140" s="37" customFormat="1" ht="15" x14ac:dyDescent="0.25"/>
    <row r="141" s="37" customFormat="1" ht="15" x14ac:dyDescent="0.25"/>
    <row r="142" s="37" customFormat="1" ht="15" x14ac:dyDescent="0.25"/>
    <row r="143" s="37" customFormat="1" ht="15" x14ac:dyDescent="0.25"/>
  </sheetData>
  <mergeCells count="1">
    <mergeCell ref="A1:H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full_inventaire</vt:lpstr>
      <vt:lpstr>Alimentation DC</vt:lpstr>
      <vt:lpstr>Ref-Relais+Disjoncteur-LaSilla</vt:lpstr>
      <vt:lpstr>Inventaire câble la silla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Schnell</dc:creator>
  <cp:lastModifiedBy>crausaz michel</cp:lastModifiedBy>
  <dcterms:created xsi:type="dcterms:W3CDTF">2020-11-25T13:49:06Z</dcterms:created>
  <dcterms:modified xsi:type="dcterms:W3CDTF">2023-01-26T09:57:55Z</dcterms:modified>
</cp:coreProperties>
</file>